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a\Downloads\"/>
    </mc:Choice>
  </mc:AlternateContent>
  <bookViews>
    <workbookView xWindow="0" yWindow="0" windowWidth="20490" windowHeight="7755" firstSheet="6" activeTab="10"/>
  </bookViews>
  <sheets>
    <sheet name="Uji TPT" sheetId="3" r:id="rId1"/>
    <sheet name="Uji warna L" sheetId="4" r:id="rId2"/>
    <sheet name="Uji warna a" sheetId="5" r:id="rId3"/>
    <sheet name="Uji warna b" sheetId="6" r:id="rId4"/>
    <sheet name="Uji Viskositas" sheetId="7" r:id="rId5"/>
    <sheet name="Uji orlep warna " sheetId="8" r:id="rId6"/>
    <sheet name="Uji orlep aroma" sheetId="9" r:id="rId7"/>
    <sheet name="Uji oprlep tekstur" sheetId="10" r:id="rId8"/>
    <sheet name="Uji orlep rasa" sheetId="11" r:id="rId9"/>
    <sheet name="Uji Perlakuan Terbaik" sheetId="12" r:id="rId10"/>
    <sheet name="Sheet3" sheetId="13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7" l="1"/>
  <c r="C21" i="7"/>
  <c r="E32" i="7"/>
  <c r="F32" i="7"/>
  <c r="E33" i="7"/>
  <c r="F33" i="7"/>
  <c r="AA48" i="8" l="1"/>
  <c r="AA44" i="8"/>
  <c r="Z44" i="8"/>
  <c r="Z40" i="8"/>
  <c r="Y40" i="10"/>
  <c r="U49" i="8"/>
  <c r="L40" i="8"/>
  <c r="U49" i="10"/>
  <c r="Q55" i="3"/>
  <c r="Q49" i="3"/>
  <c r="C20" i="3"/>
  <c r="C18" i="3"/>
  <c r="C19" i="3"/>
  <c r="R50" i="7" l="1"/>
  <c r="R48" i="7"/>
  <c r="Q55" i="7"/>
  <c r="Q52" i="7"/>
  <c r="Q51" i="7"/>
  <c r="Q50" i="7"/>
  <c r="Q48" i="7"/>
  <c r="Q47" i="7"/>
  <c r="L49" i="7"/>
  <c r="L48" i="7"/>
  <c r="K48" i="7"/>
  <c r="K47" i="7"/>
  <c r="R55" i="6"/>
  <c r="R54" i="6"/>
  <c r="Q55" i="6"/>
  <c r="Q54" i="6"/>
  <c r="R51" i="6"/>
  <c r="Q51" i="6"/>
  <c r="R49" i="6"/>
  <c r="Q49" i="6"/>
  <c r="Q47" i="6"/>
  <c r="I50" i="6"/>
  <c r="L49" i="6"/>
  <c r="L48" i="6"/>
  <c r="K48" i="6"/>
  <c r="K47" i="6"/>
  <c r="E47" i="5"/>
  <c r="Q55" i="5"/>
  <c r="Q54" i="5"/>
  <c r="R55" i="5"/>
  <c r="R54" i="5"/>
  <c r="R53" i="5"/>
  <c r="Q53" i="5"/>
  <c r="R51" i="5"/>
  <c r="Q51" i="5"/>
  <c r="Q49" i="5"/>
  <c r="Q47" i="5"/>
  <c r="R49" i="5"/>
  <c r="R57" i="3"/>
  <c r="R55" i="3"/>
  <c r="Q57" i="3"/>
  <c r="E49" i="3"/>
  <c r="E43" i="3"/>
  <c r="C44" i="3"/>
  <c r="Q43" i="3"/>
  <c r="O44" i="3"/>
  <c r="C22" i="3"/>
  <c r="D36" i="3"/>
  <c r="E36" i="3"/>
  <c r="F50" i="3"/>
  <c r="K49" i="3" l="1"/>
  <c r="L50" i="3"/>
  <c r="F51" i="3"/>
  <c r="E50" i="3"/>
  <c r="K50" i="3"/>
  <c r="L51" i="3"/>
  <c r="G5" i="3" l="1"/>
  <c r="H5" i="3"/>
  <c r="Z44" i="10" l="1"/>
  <c r="Z48" i="10"/>
  <c r="Y44" i="10"/>
  <c r="V40" i="10"/>
  <c r="V41" i="10"/>
  <c r="V42" i="10"/>
  <c r="V43" i="10"/>
  <c r="V44" i="10"/>
  <c r="V45" i="10"/>
  <c r="V46" i="10"/>
  <c r="V47" i="10"/>
  <c r="V48" i="10"/>
  <c r="Q38" i="9"/>
  <c r="V48" i="12" l="1"/>
  <c r="W48" i="12"/>
  <c r="T48" i="12"/>
  <c r="U48" i="12" s="1"/>
  <c r="R48" i="12"/>
  <c r="S48" i="12" s="1"/>
  <c r="P48" i="12"/>
  <c r="Q48" i="12" s="1"/>
  <c r="N48" i="12"/>
  <c r="O48" i="12"/>
  <c r="L48" i="12"/>
  <c r="M48" i="12"/>
  <c r="J48" i="12"/>
  <c r="K48" i="12"/>
  <c r="H48" i="12"/>
  <c r="I48" i="12"/>
  <c r="G48" i="12"/>
  <c r="F48" i="12"/>
  <c r="F47" i="12"/>
  <c r="G47" i="12"/>
  <c r="N31" i="12"/>
  <c r="M31" i="12"/>
  <c r="N30" i="12"/>
  <c r="D30" i="8" l="1"/>
  <c r="G4" i="4" l="1"/>
  <c r="W43" i="12" l="1"/>
  <c r="W44" i="12"/>
  <c r="W45" i="12"/>
  <c r="W46" i="12"/>
  <c r="W47" i="12"/>
  <c r="W49" i="12"/>
  <c r="W51" i="12"/>
  <c r="W52" i="12"/>
  <c r="V51" i="12"/>
  <c r="V52" i="12"/>
  <c r="V43" i="12"/>
  <c r="V44" i="12"/>
  <c r="V45" i="12"/>
  <c r="V46" i="12"/>
  <c r="V47" i="12"/>
  <c r="V49" i="12"/>
  <c r="U43" i="12"/>
  <c r="U44" i="12"/>
  <c r="U45" i="12"/>
  <c r="U46" i="12"/>
  <c r="U47" i="12"/>
  <c r="U49" i="12"/>
  <c r="U51" i="12"/>
  <c r="U52" i="12"/>
  <c r="T43" i="12"/>
  <c r="T44" i="12"/>
  <c r="T45" i="12"/>
  <c r="T46" i="12"/>
  <c r="T47" i="12"/>
  <c r="T49" i="12"/>
  <c r="T51" i="12"/>
  <c r="T52" i="12"/>
  <c r="S43" i="12"/>
  <c r="S44" i="12"/>
  <c r="S45" i="12"/>
  <c r="S46" i="12"/>
  <c r="S47" i="12"/>
  <c r="S49" i="12"/>
  <c r="S51" i="12"/>
  <c r="S52" i="12"/>
  <c r="R43" i="12"/>
  <c r="R44" i="12"/>
  <c r="R45" i="12"/>
  <c r="R46" i="12"/>
  <c r="R47" i="12"/>
  <c r="R49" i="12"/>
  <c r="R51" i="12"/>
  <c r="R52" i="12"/>
  <c r="P43" i="12"/>
  <c r="Q43" i="12" s="1"/>
  <c r="P44" i="12"/>
  <c r="Q44" i="12" s="1"/>
  <c r="P45" i="12"/>
  <c r="Q45" i="12" s="1"/>
  <c r="P46" i="12"/>
  <c r="Q46" i="12" s="1"/>
  <c r="P47" i="12"/>
  <c r="Q47" i="12" s="1"/>
  <c r="P49" i="12"/>
  <c r="Q49" i="12" s="1"/>
  <c r="P51" i="12"/>
  <c r="Q51" i="12" s="1"/>
  <c r="P52" i="12"/>
  <c r="Q52" i="12" s="1"/>
  <c r="P42" i="12"/>
  <c r="O43" i="12"/>
  <c r="O44" i="12"/>
  <c r="O45" i="12"/>
  <c r="O46" i="12"/>
  <c r="O47" i="12"/>
  <c r="O49" i="12"/>
  <c r="O51" i="12"/>
  <c r="O52" i="12"/>
  <c r="N43" i="12"/>
  <c r="N44" i="12"/>
  <c r="N45" i="12"/>
  <c r="N46" i="12"/>
  <c r="N47" i="12"/>
  <c r="N49" i="12"/>
  <c r="N51" i="12"/>
  <c r="N52" i="12"/>
  <c r="N42" i="12"/>
  <c r="M43" i="12"/>
  <c r="M44" i="12"/>
  <c r="M45" i="12"/>
  <c r="M46" i="12"/>
  <c r="M47" i="12"/>
  <c r="M49" i="12"/>
  <c r="M51" i="12"/>
  <c r="M52" i="12"/>
  <c r="L52" i="12"/>
  <c r="L43" i="12"/>
  <c r="L44" i="12"/>
  <c r="L45" i="12"/>
  <c r="L46" i="12"/>
  <c r="L47" i="12"/>
  <c r="L49" i="12"/>
  <c r="L51" i="12"/>
  <c r="L42" i="12"/>
  <c r="K43" i="12"/>
  <c r="K44" i="12"/>
  <c r="K45" i="12"/>
  <c r="K46" i="12"/>
  <c r="K47" i="12"/>
  <c r="K49" i="12"/>
  <c r="K51" i="12"/>
  <c r="K52" i="12"/>
  <c r="J43" i="12"/>
  <c r="J44" i="12"/>
  <c r="J45" i="12"/>
  <c r="J46" i="12"/>
  <c r="J47" i="12"/>
  <c r="J49" i="12"/>
  <c r="J51" i="12"/>
  <c r="J52" i="12"/>
  <c r="J42" i="12"/>
  <c r="I43" i="12"/>
  <c r="I44" i="12"/>
  <c r="I45" i="12"/>
  <c r="I46" i="12"/>
  <c r="I47" i="12"/>
  <c r="I49" i="12"/>
  <c r="I51" i="12"/>
  <c r="I52" i="12"/>
  <c r="I42" i="12"/>
  <c r="H51" i="12"/>
  <c r="H52" i="12"/>
  <c r="H43" i="12"/>
  <c r="H44" i="12"/>
  <c r="H45" i="12"/>
  <c r="H46" i="12"/>
  <c r="H47" i="12"/>
  <c r="H49" i="12"/>
  <c r="H42" i="12"/>
  <c r="W42" i="12"/>
  <c r="U42" i="12"/>
  <c r="S42" i="12"/>
  <c r="Q42" i="12"/>
  <c r="O42" i="12"/>
  <c r="M42" i="12"/>
  <c r="K42" i="12"/>
  <c r="G42" i="12"/>
  <c r="V42" i="12"/>
  <c r="T42" i="12"/>
  <c r="R42" i="12"/>
  <c r="G49" i="12"/>
  <c r="G51" i="12"/>
  <c r="G52" i="12"/>
  <c r="G43" i="12"/>
  <c r="G44" i="12"/>
  <c r="G45" i="12"/>
  <c r="G46" i="12"/>
  <c r="F43" i="12"/>
  <c r="F44" i="12"/>
  <c r="F45" i="12"/>
  <c r="F46" i="12"/>
  <c r="F49" i="12"/>
  <c r="F51" i="12"/>
  <c r="F52" i="12"/>
  <c r="F42" i="12"/>
  <c r="E52" i="12"/>
  <c r="E51" i="12"/>
  <c r="E50" i="12"/>
  <c r="E49" i="12"/>
  <c r="E48" i="12"/>
  <c r="E47" i="12"/>
  <c r="E46" i="12"/>
  <c r="E45" i="12"/>
  <c r="E44" i="12"/>
  <c r="E43" i="12"/>
  <c r="E42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N35" i="12"/>
  <c r="M35" i="12"/>
  <c r="N34" i="12"/>
  <c r="M34" i="12"/>
  <c r="N32" i="12"/>
  <c r="N33" i="12"/>
  <c r="M33" i="12"/>
  <c r="N50" i="12" s="1"/>
  <c r="O50" i="12" s="1"/>
  <c r="O53" i="12" s="1"/>
  <c r="M32" i="12"/>
  <c r="M30" i="12"/>
  <c r="N29" i="12"/>
  <c r="M29" i="12"/>
  <c r="N28" i="12"/>
  <c r="M28" i="12"/>
  <c r="N27" i="12"/>
  <c r="M27" i="12"/>
  <c r="N26" i="12"/>
  <c r="M26" i="12"/>
  <c r="N25" i="12"/>
  <c r="M25" i="12"/>
  <c r="AI8" i="12"/>
  <c r="AI9" i="12"/>
  <c r="AI10" i="12"/>
  <c r="AI11" i="12"/>
  <c r="AI12" i="12"/>
  <c r="AI13" i="12"/>
  <c r="AI14" i="12"/>
  <c r="AI15" i="12"/>
  <c r="AI16" i="12"/>
  <c r="AI17" i="12"/>
  <c r="AI7" i="12"/>
  <c r="AH16" i="12"/>
  <c r="AH17" i="12"/>
  <c r="AH8" i="12"/>
  <c r="AH9" i="12"/>
  <c r="AH10" i="12"/>
  <c r="AH11" i="12"/>
  <c r="AH12" i="12"/>
  <c r="AH13" i="12"/>
  <c r="AH14" i="12"/>
  <c r="AH15" i="12"/>
  <c r="AH7" i="12"/>
  <c r="H50" i="12" l="1"/>
  <c r="I50" i="12" s="1"/>
  <c r="I53" i="12" s="1"/>
  <c r="F50" i="12"/>
  <c r="G50" i="12" s="1"/>
  <c r="G53" i="12" s="1"/>
  <c r="P50" i="12"/>
  <c r="Q50" i="12" s="1"/>
  <c r="Q53" i="12" s="1"/>
  <c r="R50" i="12"/>
  <c r="S50" i="12" s="1"/>
  <c r="S53" i="12" s="1"/>
  <c r="T50" i="12"/>
  <c r="U50" i="12" s="1"/>
  <c r="U53" i="12" s="1"/>
  <c r="V50" i="12"/>
  <c r="W50" i="12" s="1"/>
  <c r="W53" i="12" s="1"/>
  <c r="J50" i="12"/>
  <c r="K50" i="12" s="1"/>
  <c r="K53" i="12" s="1"/>
  <c r="L50" i="12"/>
  <c r="M50" i="12" s="1"/>
  <c r="M53" i="12" s="1"/>
  <c r="L40" i="11" l="1"/>
  <c r="Y35" i="11"/>
  <c r="X35" i="11"/>
  <c r="W35" i="11"/>
  <c r="V35" i="11"/>
  <c r="U35" i="11"/>
  <c r="T35" i="11"/>
  <c r="S35" i="11"/>
  <c r="R35" i="11"/>
  <c r="Q35" i="11"/>
  <c r="Y34" i="11"/>
  <c r="V48" i="11" s="1"/>
  <c r="X34" i="11"/>
  <c r="V47" i="11" s="1"/>
  <c r="W34" i="11"/>
  <c r="V46" i="11" s="1"/>
  <c r="V34" i="11"/>
  <c r="V45" i="11" s="1"/>
  <c r="U34" i="11"/>
  <c r="V44" i="11" s="1"/>
  <c r="T34" i="11"/>
  <c r="V43" i="11" s="1"/>
  <c r="S34" i="11"/>
  <c r="V42" i="11" s="1"/>
  <c r="R34" i="11"/>
  <c r="V41" i="11" s="1"/>
  <c r="Q34" i="11"/>
  <c r="V40" i="11" s="1"/>
  <c r="AA33" i="11"/>
  <c r="Z33" i="11"/>
  <c r="AA32" i="11"/>
  <c r="Z32" i="11"/>
  <c r="AA31" i="11"/>
  <c r="Z31" i="11"/>
  <c r="AA30" i="11"/>
  <c r="Z30" i="11"/>
  <c r="AA29" i="11"/>
  <c r="Z29" i="11"/>
  <c r="AA28" i="11"/>
  <c r="Z28" i="11"/>
  <c r="AA27" i="11"/>
  <c r="Z27" i="11"/>
  <c r="AA26" i="11"/>
  <c r="Z26" i="11"/>
  <c r="AA25" i="11"/>
  <c r="Z25" i="11"/>
  <c r="AA24" i="11"/>
  <c r="Z24" i="11"/>
  <c r="AA23" i="11"/>
  <c r="Z23" i="11"/>
  <c r="AA22" i="11"/>
  <c r="Z22" i="11"/>
  <c r="AA21" i="11"/>
  <c r="Z21" i="11"/>
  <c r="AA20" i="11"/>
  <c r="Z20" i="11"/>
  <c r="AA19" i="11"/>
  <c r="Z19" i="11"/>
  <c r="AA18" i="11"/>
  <c r="Z18" i="11"/>
  <c r="AA17" i="11"/>
  <c r="Z17" i="11"/>
  <c r="AA16" i="11"/>
  <c r="Z16" i="11"/>
  <c r="AA15" i="11"/>
  <c r="Z15" i="11"/>
  <c r="AA14" i="11"/>
  <c r="Z14" i="11"/>
  <c r="AA13" i="11"/>
  <c r="Z13" i="11"/>
  <c r="AA12" i="11"/>
  <c r="Z12" i="11"/>
  <c r="AA11" i="11"/>
  <c r="Z11" i="11"/>
  <c r="AA10" i="11"/>
  <c r="Z10" i="11"/>
  <c r="AA9" i="11"/>
  <c r="Z9" i="11"/>
  <c r="AA8" i="11"/>
  <c r="Z8" i="11"/>
  <c r="AA7" i="11"/>
  <c r="Z7" i="11"/>
  <c r="AA6" i="11"/>
  <c r="Z6" i="11"/>
  <c r="AA5" i="11"/>
  <c r="Z5" i="11"/>
  <c r="AA4" i="11"/>
  <c r="Z4" i="11"/>
  <c r="L39" i="11" l="1"/>
  <c r="Z34" i="11"/>
  <c r="L40" i="10"/>
  <c r="Y35" i="10" l="1"/>
  <c r="X35" i="10"/>
  <c r="W35" i="10"/>
  <c r="V35" i="10"/>
  <c r="U35" i="10"/>
  <c r="T35" i="10"/>
  <c r="S35" i="10"/>
  <c r="R35" i="10"/>
  <c r="Q35" i="10"/>
  <c r="Y34" i="10"/>
  <c r="X34" i="10"/>
  <c r="W34" i="10"/>
  <c r="V34" i="10"/>
  <c r="U34" i="10"/>
  <c r="T34" i="10"/>
  <c r="S34" i="10"/>
  <c r="R34" i="10"/>
  <c r="Q34" i="10"/>
  <c r="AA33" i="10"/>
  <c r="Z33" i="10"/>
  <c r="AA32" i="10"/>
  <c r="Z32" i="10"/>
  <c r="AA31" i="10"/>
  <c r="Z31" i="10"/>
  <c r="AA30" i="10"/>
  <c r="Z30" i="10"/>
  <c r="AA29" i="10"/>
  <c r="Z29" i="10"/>
  <c r="AA28" i="10"/>
  <c r="Z28" i="10"/>
  <c r="AA27" i="10"/>
  <c r="Z27" i="10"/>
  <c r="AA26" i="10"/>
  <c r="Z26" i="10"/>
  <c r="AA25" i="10"/>
  <c r="Z25" i="10"/>
  <c r="AA24" i="10"/>
  <c r="Z24" i="10"/>
  <c r="AA23" i="10"/>
  <c r="Z23" i="10"/>
  <c r="AA22" i="10"/>
  <c r="Z22" i="10"/>
  <c r="AA21" i="10"/>
  <c r="Z21" i="10"/>
  <c r="AA20" i="10"/>
  <c r="Z20" i="10"/>
  <c r="AA19" i="10"/>
  <c r="Z19" i="10"/>
  <c r="AA18" i="10"/>
  <c r="Z18" i="10"/>
  <c r="AA17" i="10"/>
  <c r="Z17" i="10"/>
  <c r="AA16" i="10"/>
  <c r="Z16" i="10"/>
  <c r="AA15" i="10"/>
  <c r="Z15" i="10"/>
  <c r="AA14" i="10"/>
  <c r="Z14" i="10"/>
  <c r="AA13" i="10"/>
  <c r="Z13" i="10"/>
  <c r="AA12" i="10"/>
  <c r="Z12" i="10"/>
  <c r="AA11" i="10"/>
  <c r="Z11" i="10"/>
  <c r="AA10" i="10"/>
  <c r="Z10" i="10"/>
  <c r="AA9" i="10"/>
  <c r="Z9" i="10"/>
  <c r="AA8" i="10"/>
  <c r="Z8" i="10"/>
  <c r="AA7" i="10"/>
  <c r="Z7" i="10"/>
  <c r="AA6" i="10"/>
  <c r="Z6" i="10"/>
  <c r="AA5" i="10"/>
  <c r="Z5" i="10"/>
  <c r="AA4" i="10"/>
  <c r="Z4" i="10"/>
  <c r="Z34" i="10" s="1"/>
  <c r="H38" i="9"/>
  <c r="X35" i="9"/>
  <c r="W35" i="9"/>
  <c r="V35" i="9"/>
  <c r="U35" i="9"/>
  <c r="T35" i="9"/>
  <c r="S35" i="9"/>
  <c r="R35" i="9"/>
  <c r="Q35" i="9"/>
  <c r="P35" i="9"/>
  <c r="X34" i="9"/>
  <c r="R46" i="9" s="1"/>
  <c r="W34" i="9"/>
  <c r="R45" i="9" s="1"/>
  <c r="V34" i="9"/>
  <c r="R44" i="9" s="1"/>
  <c r="U34" i="9"/>
  <c r="R43" i="9" s="1"/>
  <c r="T34" i="9"/>
  <c r="R42" i="9" s="1"/>
  <c r="S34" i="9"/>
  <c r="R41" i="9" s="1"/>
  <c r="R34" i="9"/>
  <c r="R40" i="9" s="1"/>
  <c r="Q34" i="9"/>
  <c r="R39" i="9" s="1"/>
  <c r="P34" i="9"/>
  <c r="Z33" i="9"/>
  <c r="Y33" i="9"/>
  <c r="Z32" i="9"/>
  <c r="Y32" i="9"/>
  <c r="Z31" i="9"/>
  <c r="Y31" i="9"/>
  <c r="Z30" i="9"/>
  <c r="Y30" i="9"/>
  <c r="Z29" i="9"/>
  <c r="Y29" i="9"/>
  <c r="Z28" i="9"/>
  <c r="Y28" i="9"/>
  <c r="Z27" i="9"/>
  <c r="Y27" i="9"/>
  <c r="Z26" i="9"/>
  <c r="Y26" i="9"/>
  <c r="Z25" i="9"/>
  <c r="Y25" i="9"/>
  <c r="Z24" i="9"/>
  <c r="Y24" i="9"/>
  <c r="Z23" i="9"/>
  <c r="Y23" i="9"/>
  <c r="Z22" i="9"/>
  <c r="Y22" i="9"/>
  <c r="Z21" i="9"/>
  <c r="Y21" i="9"/>
  <c r="Z20" i="9"/>
  <c r="Y20" i="9"/>
  <c r="Z19" i="9"/>
  <c r="Y19" i="9"/>
  <c r="Z18" i="9"/>
  <c r="Y18" i="9"/>
  <c r="Z17" i="9"/>
  <c r="Y17" i="9"/>
  <c r="Z16" i="9"/>
  <c r="Y16" i="9"/>
  <c r="Z15" i="9"/>
  <c r="Y15" i="9"/>
  <c r="Z14" i="9"/>
  <c r="Y14" i="9"/>
  <c r="Z13" i="9"/>
  <c r="Y13" i="9"/>
  <c r="Z12" i="9"/>
  <c r="Y12" i="9"/>
  <c r="Z11" i="9"/>
  <c r="Y11" i="9"/>
  <c r="Z10" i="9"/>
  <c r="Y10" i="9"/>
  <c r="Z9" i="9"/>
  <c r="Y9" i="9"/>
  <c r="Z8" i="9"/>
  <c r="Y8" i="9"/>
  <c r="Z7" i="9"/>
  <c r="Y7" i="9"/>
  <c r="Z6" i="9"/>
  <c r="Y6" i="9"/>
  <c r="Z5" i="9"/>
  <c r="Y5" i="9"/>
  <c r="Z4" i="9"/>
  <c r="Y4" i="9"/>
  <c r="R38" i="9" l="1"/>
  <c r="H37" i="9"/>
  <c r="L39" i="10"/>
  <c r="Y34" i="9"/>
  <c r="V34" i="8"/>
  <c r="Q35" i="8"/>
  <c r="R35" i="8"/>
  <c r="S35" i="8"/>
  <c r="T35" i="8"/>
  <c r="U35" i="8"/>
  <c r="V35" i="8"/>
  <c r="W35" i="8"/>
  <c r="X35" i="8"/>
  <c r="Q34" i="8"/>
  <c r="R34" i="8"/>
  <c r="S34" i="8"/>
  <c r="T34" i="8"/>
  <c r="U34" i="8"/>
  <c r="W34" i="8"/>
  <c r="X34" i="8"/>
  <c r="P35" i="8"/>
  <c r="P34" i="8"/>
  <c r="Z5" i="8"/>
  <c r="Z6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Y5" i="8"/>
  <c r="Y6" i="8"/>
  <c r="Y7" i="8"/>
  <c r="Y8" i="8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Z4" i="8"/>
  <c r="Y4" i="8"/>
  <c r="L39" i="8" l="1"/>
  <c r="Y34" i="8"/>
  <c r="K35" i="11" l="1"/>
  <c r="U48" i="11" s="1"/>
  <c r="J35" i="11"/>
  <c r="U47" i="11" s="1"/>
  <c r="I35" i="11"/>
  <c r="U46" i="11" s="1"/>
  <c r="H35" i="11"/>
  <c r="U45" i="11" s="1"/>
  <c r="G35" i="11"/>
  <c r="U44" i="11" s="1"/>
  <c r="F35" i="11"/>
  <c r="U43" i="11" s="1"/>
  <c r="E35" i="11"/>
  <c r="U42" i="11" s="1"/>
  <c r="D35" i="11"/>
  <c r="U41" i="11" s="1"/>
  <c r="C35" i="11"/>
  <c r="U40" i="11" s="1"/>
  <c r="K34" i="11"/>
  <c r="J34" i="11"/>
  <c r="I34" i="11"/>
  <c r="H34" i="11"/>
  <c r="G34" i="11"/>
  <c r="F34" i="11"/>
  <c r="E34" i="11"/>
  <c r="D34" i="11"/>
  <c r="C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L16" i="11"/>
  <c r="M15" i="11"/>
  <c r="L15" i="11"/>
  <c r="M14" i="11"/>
  <c r="L14" i="11"/>
  <c r="M13" i="11"/>
  <c r="L13" i="11"/>
  <c r="M12" i="11"/>
  <c r="L12" i="11"/>
  <c r="M11" i="11"/>
  <c r="L11" i="11"/>
  <c r="M10" i="11"/>
  <c r="L10" i="11"/>
  <c r="M9" i="11"/>
  <c r="L9" i="11"/>
  <c r="M8" i="11"/>
  <c r="L8" i="11"/>
  <c r="M7" i="11"/>
  <c r="L7" i="11"/>
  <c r="M6" i="11"/>
  <c r="L6" i="11"/>
  <c r="M5" i="11"/>
  <c r="L5" i="11"/>
  <c r="M4" i="11"/>
  <c r="L4" i="11"/>
  <c r="L34" i="11" s="1"/>
  <c r="L15" i="10"/>
  <c r="K35" i="10"/>
  <c r="U48" i="10" s="1"/>
  <c r="J35" i="10"/>
  <c r="U47" i="10" s="1"/>
  <c r="I35" i="10"/>
  <c r="U46" i="10" s="1"/>
  <c r="H35" i="10"/>
  <c r="U45" i="10" s="1"/>
  <c r="G35" i="10"/>
  <c r="U44" i="10" s="1"/>
  <c r="F35" i="10"/>
  <c r="U43" i="10" s="1"/>
  <c r="E35" i="10"/>
  <c r="U42" i="10" s="1"/>
  <c r="D35" i="10"/>
  <c r="U41" i="10" s="1"/>
  <c r="C35" i="10"/>
  <c r="U40" i="10" s="1"/>
  <c r="K34" i="10"/>
  <c r="J34" i="10"/>
  <c r="I34" i="10"/>
  <c r="H34" i="10"/>
  <c r="G34" i="10"/>
  <c r="F34" i="10"/>
  <c r="E34" i="10"/>
  <c r="D34" i="10"/>
  <c r="C34" i="10"/>
  <c r="M33" i="10"/>
  <c r="L33" i="10"/>
  <c r="M32" i="10"/>
  <c r="L32" i="10"/>
  <c r="M31" i="10"/>
  <c r="L31" i="10"/>
  <c r="M30" i="10"/>
  <c r="L30" i="10"/>
  <c r="M29" i="10"/>
  <c r="L29" i="10"/>
  <c r="M28" i="10"/>
  <c r="L28" i="10"/>
  <c r="M27" i="10"/>
  <c r="L27" i="10"/>
  <c r="M26" i="10"/>
  <c r="L26" i="10"/>
  <c r="M25" i="10"/>
  <c r="L25" i="10"/>
  <c r="M24" i="10"/>
  <c r="L24" i="10"/>
  <c r="M23" i="10"/>
  <c r="L23" i="10"/>
  <c r="M22" i="10"/>
  <c r="L22" i="10"/>
  <c r="M21" i="10"/>
  <c r="L21" i="10"/>
  <c r="M20" i="10"/>
  <c r="L20" i="10"/>
  <c r="M19" i="10"/>
  <c r="L19" i="10"/>
  <c r="M18" i="10"/>
  <c r="L18" i="10"/>
  <c r="M17" i="10"/>
  <c r="L17" i="10"/>
  <c r="M16" i="10"/>
  <c r="L16" i="10"/>
  <c r="M15" i="10"/>
  <c r="M14" i="10"/>
  <c r="L14" i="10"/>
  <c r="M13" i="10"/>
  <c r="L13" i="10"/>
  <c r="M12" i="10"/>
  <c r="L12" i="10"/>
  <c r="M11" i="10"/>
  <c r="L11" i="10"/>
  <c r="M10" i="10"/>
  <c r="L10" i="10"/>
  <c r="M9" i="10"/>
  <c r="L9" i="10"/>
  <c r="M8" i="10"/>
  <c r="L8" i="10"/>
  <c r="M7" i="10"/>
  <c r="L7" i="10"/>
  <c r="M6" i="10"/>
  <c r="L6" i="10"/>
  <c r="M5" i="10"/>
  <c r="L5" i="10"/>
  <c r="M4" i="10"/>
  <c r="L4" i="10"/>
  <c r="L34" i="10" l="1"/>
  <c r="M6" i="9"/>
  <c r="K35" i="9"/>
  <c r="Q46" i="9" s="1"/>
  <c r="J35" i="9"/>
  <c r="Q45" i="9" s="1"/>
  <c r="I35" i="9"/>
  <c r="Q44" i="9" s="1"/>
  <c r="H35" i="9"/>
  <c r="Q43" i="9" s="1"/>
  <c r="G35" i="9"/>
  <c r="Q42" i="9" s="1"/>
  <c r="F35" i="9"/>
  <c r="Q41" i="9" s="1"/>
  <c r="C35" i="9"/>
  <c r="K34" i="9"/>
  <c r="J34" i="9"/>
  <c r="I34" i="9"/>
  <c r="H34" i="9"/>
  <c r="G34" i="9"/>
  <c r="F34" i="9"/>
  <c r="C34" i="9"/>
  <c r="M32" i="9"/>
  <c r="L32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M23" i="9"/>
  <c r="L23" i="9"/>
  <c r="M22" i="9"/>
  <c r="L22" i="9"/>
  <c r="M21" i="9"/>
  <c r="L21" i="9"/>
  <c r="M20" i="9"/>
  <c r="L20" i="9"/>
  <c r="M19" i="9"/>
  <c r="L19" i="9"/>
  <c r="M18" i="9"/>
  <c r="L18" i="9"/>
  <c r="M17" i="9"/>
  <c r="L17" i="9"/>
  <c r="M16" i="9"/>
  <c r="L16" i="9"/>
  <c r="M15" i="9"/>
  <c r="L15" i="9"/>
  <c r="M14" i="9"/>
  <c r="L14" i="9"/>
  <c r="M13" i="9"/>
  <c r="L13" i="9"/>
  <c r="M12" i="9"/>
  <c r="L12" i="9"/>
  <c r="M11" i="9"/>
  <c r="L11" i="9"/>
  <c r="M10" i="9"/>
  <c r="L10" i="9"/>
  <c r="M9" i="9"/>
  <c r="L9" i="9"/>
  <c r="M8" i="9"/>
  <c r="L8" i="9"/>
  <c r="M7" i="9"/>
  <c r="L7" i="9"/>
  <c r="E35" i="9"/>
  <c r="Q40" i="9" s="1"/>
  <c r="L6" i="9"/>
  <c r="D34" i="9" s="1"/>
  <c r="M5" i="9"/>
  <c r="L5" i="9"/>
  <c r="M4" i="9"/>
  <c r="L4" i="9"/>
  <c r="D33" i="8"/>
  <c r="E33" i="8"/>
  <c r="F33" i="8"/>
  <c r="G33" i="8"/>
  <c r="H33" i="8"/>
  <c r="I33" i="8"/>
  <c r="J33" i="8"/>
  <c r="K33" i="8"/>
  <c r="D32" i="8"/>
  <c r="E32" i="8"/>
  <c r="F32" i="8"/>
  <c r="G32" i="8"/>
  <c r="H32" i="8"/>
  <c r="I32" i="8"/>
  <c r="J32" i="8"/>
  <c r="K32" i="8"/>
  <c r="C33" i="8"/>
  <c r="C32" i="8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M2" i="8"/>
  <c r="L2" i="8"/>
  <c r="L32" i="8" l="1"/>
  <c r="E34" i="9"/>
  <c r="M33" i="9" s="1"/>
  <c r="D35" i="9"/>
  <c r="Q39" i="9" s="1"/>
  <c r="C34" i="6"/>
  <c r="G32" i="6" s="1"/>
  <c r="C33" i="6"/>
  <c r="H32" i="6"/>
  <c r="H31" i="6"/>
  <c r="C30" i="6"/>
  <c r="H30" i="6" s="1"/>
  <c r="C29" i="6"/>
  <c r="C35" i="6" s="1"/>
  <c r="D14" i="6"/>
  <c r="E14" i="6"/>
  <c r="C14" i="6"/>
  <c r="D13" i="6"/>
  <c r="E13" i="6"/>
  <c r="C13" i="6"/>
  <c r="F5" i="6"/>
  <c r="H18" i="6" s="1"/>
  <c r="F6" i="6"/>
  <c r="I18" i="6" s="1"/>
  <c r="F7" i="6"/>
  <c r="G19" i="6" s="1"/>
  <c r="F8" i="6"/>
  <c r="H19" i="6" s="1"/>
  <c r="F9" i="6"/>
  <c r="I19" i="6" s="1"/>
  <c r="F10" i="6"/>
  <c r="G20" i="6" s="1"/>
  <c r="F11" i="6"/>
  <c r="H20" i="6" s="1"/>
  <c r="F12" i="6"/>
  <c r="I20" i="6" s="1"/>
  <c r="F4" i="6"/>
  <c r="G18" i="6" s="1"/>
  <c r="H4" i="6"/>
  <c r="G5" i="6"/>
  <c r="C34" i="5"/>
  <c r="H32" i="5" s="1"/>
  <c r="C33" i="5"/>
  <c r="H33" i="5" s="1"/>
  <c r="G32" i="5"/>
  <c r="H31" i="5"/>
  <c r="G31" i="5"/>
  <c r="C30" i="5"/>
  <c r="H30" i="5" s="1"/>
  <c r="C29" i="5"/>
  <c r="G18" i="5"/>
  <c r="D14" i="5"/>
  <c r="E14" i="5"/>
  <c r="C14" i="5"/>
  <c r="D13" i="5"/>
  <c r="E13" i="5"/>
  <c r="C13" i="5"/>
  <c r="F5" i="5"/>
  <c r="H18" i="5" s="1"/>
  <c r="F6" i="5"/>
  <c r="I18" i="5" s="1"/>
  <c r="F7" i="5"/>
  <c r="G19" i="5" s="1"/>
  <c r="F8" i="5"/>
  <c r="H19" i="5" s="1"/>
  <c r="F9" i="5"/>
  <c r="I19" i="5" s="1"/>
  <c r="F10" i="5"/>
  <c r="G20" i="5" s="1"/>
  <c r="F11" i="5"/>
  <c r="H20" i="5" s="1"/>
  <c r="F12" i="5"/>
  <c r="I20" i="5" s="1"/>
  <c r="F4" i="5"/>
  <c r="C34" i="4"/>
  <c r="G32" i="4" s="1"/>
  <c r="C33" i="4"/>
  <c r="H32" i="4"/>
  <c r="C30" i="4"/>
  <c r="H30" i="4" s="1"/>
  <c r="C29" i="4"/>
  <c r="D14" i="4"/>
  <c r="E14" i="4"/>
  <c r="C14" i="4"/>
  <c r="D13" i="4"/>
  <c r="E13" i="4"/>
  <c r="C13" i="4"/>
  <c r="F5" i="4"/>
  <c r="H18" i="4" s="1"/>
  <c r="F6" i="4"/>
  <c r="I18" i="4" s="1"/>
  <c r="F7" i="4"/>
  <c r="G19" i="4" s="1"/>
  <c r="F8" i="4"/>
  <c r="H19" i="4" s="1"/>
  <c r="F9" i="4"/>
  <c r="I19" i="4" s="1"/>
  <c r="F10" i="4"/>
  <c r="G20" i="4" s="1"/>
  <c r="F11" i="4"/>
  <c r="H20" i="4" s="1"/>
  <c r="F12" i="4"/>
  <c r="I20" i="4" s="1"/>
  <c r="F4" i="4"/>
  <c r="G18" i="4" s="1"/>
  <c r="H4" i="4"/>
  <c r="C36" i="3"/>
  <c r="H34" i="3" s="1"/>
  <c r="C35" i="3"/>
  <c r="G34" i="3"/>
  <c r="C32" i="3"/>
  <c r="C31" i="3"/>
  <c r="G31" i="3" s="1"/>
  <c r="D15" i="3"/>
  <c r="E15" i="3"/>
  <c r="C15" i="3"/>
  <c r="D14" i="3"/>
  <c r="E14" i="3"/>
  <c r="C14" i="3"/>
  <c r="F6" i="3"/>
  <c r="H20" i="3" s="1"/>
  <c r="F7" i="3"/>
  <c r="I20" i="3" s="1"/>
  <c r="F8" i="3"/>
  <c r="G21" i="3" s="1"/>
  <c r="F9" i="3"/>
  <c r="F10" i="3"/>
  <c r="I21" i="3" s="1"/>
  <c r="F11" i="3"/>
  <c r="G22" i="3" s="1"/>
  <c r="F12" i="3"/>
  <c r="H22" i="3" s="1"/>
  <c r="F13" i="3"/>
  <c r="I22" i="3" s="1"/>
  <c r="F5" i="3"/>
  <c r="H8" i="3"/>
  <c r="H11" i="7"/>
  <c r="H5" i="7"/>
  <c r="H6" i="7"/>
  <c r="H7" i="7"/>
  <c r="H8" i="7"/>
  <c r="H9" i="7"/>
  <c r="H10" i="7"/>
  <c r="H12" i="7"/>
  <c r="H4" i="7"/>
  <c r="H29" i="6" l="1"/>
  <c r="G31" i="6"/>
  <c r="H33" i="6"/>
  <c r="F13" i="6"/>
  <c r="C16" i="6" s="1"/>
  <c r="C18" i="6" s="1"/>
  <c r="D29" i="6" s="1"/>
  <c r="E29" i="6" s="1"/>
  <c r="K19" i="6"/>
  <c r="H22" i="6"/>
  <c r="K20" i="6"/>
  <c r="H21" i="6"/>
  <c r="I22" i="6"/>
  <c r="K18" i="6"/>
  <c r="C17" i="6"/>
  <c r="D35" i="6" s="1"/>
  <c r="E35" i="6" s="1"/>
  <c r="J20" i="5"/>
  <c r="J19" i="5"/>
  <c r="H22" i="5"/>
  <c r="K20" i="5"/>
  <c r="I22" i="5"/>
  <c r="F13" i="5"/>
  <c r="C16" i="5" s="1"/>
  <c r="C19" i="5" s="1"/>
  <c r="K18" i="5"/>
  <c r="C35" i="5"/>
  <c r="H31" i="4"/>
  <c r="G31" i="4"/>
  <c r="H33" i="4"/>
  <c r="K20" i="4"/>
  <c r="C35" i="4"/>
  <c r="G20" i="3"/>
  <c r="K20" i="3" s="1"/>
  <c r="H32" i="3"/>
  <c r="H21" i="3"/>
  <c r="J21" i="3" s="1"/>
  <c r="J19" i="4"/>
  <c r="I22" i="4"/>
  <c r="H22" i="4"/>
  <c r="K18" i="4"/>
  <c r="F13" i="4"/>
  <c r="C16" i="4" s="1"/>
  <c r="C19" i="4" s="1"/>
  <c r="D30" i="4" s="1"/>
  <c r="E30" i="4" s="1"/>
  <c r="I23" i="3"/>
  <c r="L33" i="9"/>
  <c r="L34" i="9" s="1"/>
  <c r="J18" i="6"/>
  <c r="J20" i="6"/>
  <c r="G21" i="6"/>
  <c r="I21" i="6"/>
  <c r="G22" i="6"/>
  <c r="G29" i="6"/>
  <c r="G30" i="6"/>
  <c r="G33" i="6"/>
  <c r="J19" i="6"/>
  <c r="D30" i="5"/>
  <c r="E30" i="5" s="1"/>
  <c r="J18" i="5"/>
  <c r="K19" i="5"/>
  <c r="G21" i="5"/>
  <c r="I21" i="5"/>
  <c r="G22" i="5"/>
  <c r="G29" i="5"/>
  <c r="G30" i="5"/>
  <c r="G33" i="5"/>
  <c r="H21" i="5"/>
  <c r="H29" i="5"/>
  <c r="J18" i="4"/>
  <c r="K19" i="4"/>
  <c r="J20" i="4"/>
  <c r="G21" i="4"/>
  <c r="I21" i="4"/>
  <c r="G22" i="4"/>
  <c r="G29" i="4"/>
  <c r="G30" i="4"/>
  <c r="G33" i="4"/>
  <c r="H21" i="4"/>
  <c r="H29" i="4"/>
  <c r="F14" i="3"/>
  <c r="C37" i="3"/>
  <c r="H33" i="3"/>
  <c r="H35" i="3"/>
  <c r="J20" i="3"/>
  <c r="G23" i="3"/>
  <c r="G32" i="3"/>
  <c r="G35" i="3"/>
  <c r="H23" i="3"/>
  <c r="H31" i="3"/>
  <c r="G33" i="3"/>
  <c r="C34" i="7"/>
  <c r="G31" i="7" s="1"/>
  <c r="C30" i="7"/>
  <c r="C29" i="7"/>
  <c r="C33" i="7"/>
  <c r="D14" i="7"/>
  <c r="E14" i="7"/>
  <c r="C14" i="7"/>
  <c r="D13" i="7"/>
  <c r="E13" i="7"/>
  <c r="C13" i="7"/>
  <c r="C19" i="6" l="1"/>
  <c r="D30" i="6" s="1"/>
  <c r="E30" i="6" s="1"/>
  <c r="C17" i="5"/>
  <c r="C20" i="5" s="1"/>
  <c r="D34" i="5" s="1"/>
  <c r="E34" i="5" s="1"/>
  <c r="C18" i="5"/>
  <c r="D29" i="5" s="1"/>
  <c r="E29" i="5" s="1"/>
  <c r="C21" i="5"/>
  <c r="D31" i="5" s="1"/>
  <c r="E31" i="5" s="1"/>
  <c r="C21" i="3"/>
  <c r="G24" i="3"/>
  <c r="K21" i="3"/>
  <c r="H24" i="3"/>
  <c r="C17" i="4"/>
  <c r="D35" i="4" s="1"/>
  <c r="E35" i="4" s="1"/>
  <c r="C18" i="4"/>
  <c r="D29" i="4" s="1"/>
  <c r="E29" i="4" s="1"/>
  <c r="H31" i="7"/>
  <c r="G29" i="7"/>
  <c r="H30" i="7"/>
  <c r="G32" i="7"/>
  <c r="G33" i="7"/>
  <c r="H29" i="7"/>
  <c r="H32" i="7"/>
  <c r="G30" i="7"/>
  <c r="C35" i="7"/>
  <c r="J21" i="6"/>
  <c r="C22" i="6"/>
  <c r="D32" i="6" s="1"/>
  <c r="E32" i="6" s="1"/>
  <c r="C21" i="6"/>
  <c r="H33" i="7"/>
  <c r="D35" i="5"/>
  <c r="E35" i="5" s="1"/>
  <c r="J21" i="5"/>
  <c r="C22" i="5"/>
  <c r="D32" i="5" s="1"/>
  <c r="E32" i="5" s="1"/>
  <c r="C21" i="4"/>
  <c r="J21" i="4"/>
  <c r="C22" i="4"/>
  <c r="D32" i="4" s="1"/>
  <c r="E32" i="4" s="1"/>
  <c r="G6" i="3"/>
  <c r="H6" i="3"/>
  <c r="G7" i="3"/>
  <c r="H7" i="3"/>
  <c r="G8" i="3"/>
  <c r="G9" i="3"/>
  <c r="H9" i="3"/>
  <c r="G10" i="3"/>
  <c r="H10" i="3"/>
  <c r="G11" i="3"/>
  <c r="H11" i="3"/>
  <c r="G12" i="3"/>
  <c r="H12" i="3"/>
  <c r="G13" i="3"/>
  <c r="H13" i="3"/>
  <c r="G12" i="7"/>
  <c r="F12" i="7"/>
  <c r="I20" i="7" s="1"/>
  <c r="G11" i="7"/>
  <c r="F11" i="7"/>
  <c r="H20" i="7" s="1"/>
  <c r="G10" i="7"/>
  <c r="F10" i="7"/>
  <c r="G20" i="7" s="1"/>
  <c r="G9" i="7"/>
  <c r="F9" i="7"/>
  <c r="I19" i="7" s="1"/>
  <c r="G8" i="7"/>
  <c r="F8" i="7"/>
  <c r="H19" i="7" s="1"/>
  <c r="G7" i="7"/>
  <c r="F7" i="7"/>
  <c r="G19" i="7" s="1"/>
  <c r="G6" i="7"/>
  <c r="F6" i="7"/>
  <c r="I18" i="7" s="1"/>
  <c r="G5" i="7"/>
  <c r="F5" i="7"/>
  <c r="H18" i="7" s="1"/>
  <c r="G4" i="7"/>
  <c r="F4" i="7"/>
  <c r="G18" i="7" s="1"/>
  <c r="H12" i="6"/>
  <c r="G12" i="6"/>
  <c r="H11" i="6"/>
  <c r="G11" i="6"/>
  <c r="H10" i="6"/>
  <c r="G10" i="6"/>
  <c r="H9" i="6"/>
  <c r="G9" i="6"/>
  <c r="H8" i="6"/>
  <c r="G8" i="6"/>
  <c r="H7" i="6"/>
  <c r="G7" i="6"/>
  <c r="H6" i="6"/>
  <c r="G6" i="6"/>
  <c r="H5" i="6"/>
  <c r="G4" i="6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4" i="5"/>
  <c r="G4" i="5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C20" i="6" l="1"/>
  <c r="D34" i="6" s="1"/>
  <c r="E34" i="6" s="1"/>
  <c r="F29" i="6" s="1"/>
  <c r="I29" i="6" s="1"/>
  <c r="F30" i="6"/>
  <c r="I30" i="6" s="1"/>
  <c r="F32" i="6"/>
  <c r="I32" i="6" s="1"/>
  <c r="E41" i="6"/>
  <c r="C42" i="6" s="1"/>
  <c r="Q41" i="6"/>
  <c r="O42" i="6" s="1"/>
  <c r="F32" i="5"/>
  <c r="I32" i="5" s="1"/>
  <c r="F29" i="5"/>
  <c r="I29" i="5" s="1"/>
  <c r="E41" i="5"/>
  <c r="C42" i="5" s="1"/>
  <c r="Q41" i="5"/>
  <c r="O42" i="5" s="1"/>
  <c r="F30" i="5"/>
  <c r="I30" i="5" s="1"/>
  <c r="F31" i="5"/>
  <c r="I31" i="5" s="1"/>
  <c r="D31" i="3"/>
  <c r="C20" i="4"/>
  <c r="D34" i="4" s="1"/>
  <c r="E34" i="4" s="1"/>
  <c r="C24" i="3"/>
  <c r="H21" i="7"/>
  <c r="H22" i="7"/>
  <c r="K19" i="7"/>
  <c r="J19" i="7"/>
  <c r="G21" i="7"/>
  <c r="K18" i="7"/>
  <c r="J18" i="7"/>
  <c r="G22" i="7"/>
  <c r="I22" i="7"/>
  <c r="I21" i="7"/>
  <c r="J20" i="7"/>
  <c r="K20" i="7"/>
  <c r="D31" i="6"/>
  <c r="E31" i="6" s="1"/>
  <c r="F31" i="6" s="1"/>
  <c r="I31" i="6" s="1"/>
  <c r="C23" i="6"/>
  <c r="D33" i="6" s="1"/>
  <c r="E33" i="6" s="1"/>
  <c r="F33" i="6" s="1"/>
  <c r="I33" i="6" s="1"/>
  <c r="C23" i="5"/>
  <c r="D33" i="5" s="1"/>
  <c r="E33" i="5" s="1"/>
  <c r="F33" i="5" s="1"/>
  <c r="I33" i="5" s="1"/>
  <c r="D31" i="4"/>
  <c r="E31" i="4" s="1"/>
  <c r="C23" i="4"/>
  <c r="D33" i="4" s="1"/>
  <c r="E33" i="4" s="1"/>
  <c r="J22" i="3"/>
  <c r="C23" i="3" s="1"/>
  <c r="D33" i="3" s="1"/>
  <c r="K22" i="3"/>
  <c r="I24" i="3"/>
  <c r="F13" i="7"/>
  <c r="C16" i="7" s="1"/>
  <c r="C18" i="7" s="1"/>
  <c r="E47" i="6" l="1"/>
  <c r="F48" i="6"/>
  <c r="E48" i="6"/>
  <c r="F49" i="6"/>
  <c r="C50" i="6"/>
  <c r="F48" i="5"/>
  <c r="L48" i="5"/>
  <c r="L49" i="5"/>
  <c r="I50" i="5"/>
  <c r="K47" i="5"/>
  <c r="E48" i="5"/>
  <c r="K48" i="5"/>
  <c r="F49" i="5"/>
  <c r="C50" i="5"/>
  <c r="F32" i="4"/>
  <c r="I32" i="4" s="1"/>
  <c r="E41" i="4"/>
  <c r="C42" i="4" s="1"/>
  <c r="Q41" i="4"/>
  <c r="O42" i="4" s="1"/>
  <c r="F31" i="4"/>
  <c r="I31" i="4" s="1"/>
  <c r="F33" i="4"/>
  <c r="I33" i="4" s="1"/>
  <c r="F29" i="4"/>
  <c r="I29" i="4" s="1"/>
  <c r="F30" i="4"/>
  <c r="I30" i="4" s="1"/>
  <c r="C25" i="3"/>
  <c r="C17" i="7"/>
  <c r="D35" i="7" s="1"/>
  <c r="E35" i="7" s="1"/>
  <c r="D29" i="7"/>
  <c r="E29" i="7" s="1"/>
  <c r="D32" i="7"/>
  <c r="J21" i="7"/>
  <c r="D31" i="7"/>
  <c r="E31" i="7" s="1"/>
  <c r="E33" i="3"/>
  <c r="E31" i="3"/>
  <c r="D32" i="3"/>
  <c r="E32" i="3" s="1"/>
  <c r="D34" i="3"/>
  <c r="E34" i="3" s="1"/>
  <c r="J23" i="3"/>
  <c r="D37" i="3"/>
  <c r="E37" i="3" s="1"/>
  <c r="C19" i="7"/>
  <c r="R55" i="4" l="1"/>
  <c r="R53" i="4"/>
  <c r="Q55" i="4"/>
  <c r="Q53" i="4"/>
  <c r="Q47" i="4"/>
  <c r="I50" i="4"/>
  <c r="F48" i="4"/>
  <c r="E48" i="4"/>
  <c r="C50" i="4"/>
  <c r="F49" i="4"/>
  <c r="E47" i="4"/>
  <c r="D30" i="7"/>
  <c r="E30" i="7" s="1"/>
  <c r="C23" i="7"/>
  <c r="D33" i="7" s="1"/>
  <c r="F33" i="3"/>
  <c r="I33" i="3" s="1"/>
  <c r="F32" i="3"/>
  <c r="I32" i="3" s="1"/>
  <c r="F31" i="3"/>
  <c r="I31" i="3" s="1"/>
  <c r="F34" i="3"/>
  <c r="I34" i="3" s="1"/>
  <c r="D35" i="3"/>
  <c r="E35" i="3" s="1"/>
  <c r="F35" i="3" s="1"/>
  <c r="I35" i="3" s="1"/>
  <c r="C20" i="7"/>
  <c r="D34" i="7" s="1"/>
  <c r="E34" i="7" s="1"/>
  <c r="Q41" i="7" l="1"/>
  <c r="O42" i="7" s="1"/>
  <c r="E41" i="7"/>
  <c r="C42" i="7" s="1"/>
  <c r="I50" i="7" s="1"/>
  <c r="F30" i="7"/>
  <c r="I30" i="7" s="1"/>
  <c r="I32" i="7"/>
  <c r="F29" i="7"/>
  <c r="I29" i="7" s="1"/>
  <c r="F31" i="7"/>
  <c r="I31" i="7" s="1"/>
  <c r="I33" i="7"/>
  <c r="E47" i="7" l="1"/>
  <c r="F48" i="7"/>
  <c r="E48" i="7"/>
  <c r="F49" i="7"/>
  <c r="C50" i="7"/>
</calcChain>
</file>

<file path=xl/sharedStrings.xml><?xml version="1.0" encoding="utf-8"?>
<sst xmlns="http://schemas.openxmlformats.org/spreadsheetml/2006/main" count="1123" uniqueCount="279">
  <si>
    <t xml:space="preserve">jumlah </t>
  </si>
  <si>
    <t xml:space="preserve">A1S1 </t>
  </si>
  <si>
    <t>A2S2</t>
  </si>
  <si>
    <t>A3S1</t>
  </si>
  <si>
    <t>A2S1</t>
  </si>
  <si>
    <t>A1S2</t>
  </si>
  <si>
    <t>A3S2</t>
  </si>
  <si>
    <t>A1S3</t>
  </si>
  <si>
    <t>A2S3</t>
  </si>
  <si>
    <t>A3S3</t>
  </si>
  <si>
    <t>ulangan 1</t>
  </si>
  <si>
    <t>ulangan 2</t>
  </si>
  <si>
    <t>ulangan 3</t>
  </si>
  <si>
    <t>perlakuan</t>
  </si>
  <si>
    <t>Tabel TPT</t>
  </si>
  <si>
    <t xml:space="preserve">perlakuan </t>
  </si>
  <si>
    <t>tabel perlakuan warna L</t>
  </si>
  <si>
    <t>tabel perlakuan warna a</t>
  </si>
  <si>
    <t>tabel perlakuan warna b</t>
  </si>
  <si>
    <t xml:space="preserve">Tabel viskositas </t>
  </si>
  <si>
    <t>rerata</t>
  </si>
  <si>
    <t xml:space="preserve">total </t>
  </si>
  <si>
    <t>FK</t>
  </si>
  <si>
    <t xml:space="preserve">Perlakuan </t>
  </si>
  <si>
    <t xml:space="preserve">Total </t>
  </si>
  <si>
    <t>-</t>
  </si>
  <si>
    <t>Rerata</t>
  </si>
  <si>
    <t>t</t>
  </si>
  <si>
    <t>n</t>
  </si>
  <si>
    <t>JKT</t>
  </si>
  <si>
    <t>JKK</t>
  </si>
  <si>
    <t>JKP</t>
  </si>
  <si>
    <t>JKG</t>
  </si>
  <si>
    <t>TABEL DUA ARAH</t>
  </si>
  <si>
    <t>A2</t>
  </si>
  <si>
    <t>A3</t>
  </si>
  <si>
    <t>S2</t>
  </si>
  <si>
    <t>S3</t>
  </si>
  <si>
    <t>S1</t>
  </si>
  <si>
    <t xml:space="preserve">A1 </t>
  </si>
  <si>
    <t>J.K.T</t>
  </si>
  <si>
    <t>J.K.M</t>
  </si>
  <si>
    <t>J.K. Ineraksi (T X M)</t>
  </si>
  <si>
    <t>TABEL ANOVA</t>
  </si>
  <si>
    <t>d.b.=DF</t>
  </si>
  <si>
    <t>J.K = Adj SS</t>
  </si>
  <si>
    <t>K.T = Adj MS</t>
  </si>
  <si>
    <t>F hitung = F</t>
  </si>
  <si>
    <t>SUMBER VARIASI</t>
  </si>
  <si>
    <t>d.b</t>
  </si>
  <si>
    <t>J.K.</t>
  </si>
  <si>
    <t>K.T.</t>
  </si>
  <si>
    <t>F hitung</t>
  </si>
  <si>
    <t>F tabel 5%</t>
  </si>
  <si>
    <t>Notasi</t>
  </si>
  <si>
    <t>KELOMPOK</t>
  </si>
  <si>
    <t>PERLAKUAN</t>
  </si>
  <si>
    <t>GALAT</t>
  </si>
  <si>
    <t>TOTAL</t>
  </si>
  <si>
    <t>F tabel 1%</t>
  </si>
  <si>
    <t>stdev</t>
  </si>
  <si>
    <t xml:space="preserve"> </t>
  </si>
  <si>
    <t>total</t>
  </si>
  <si>
    <t>BNJ</t>
  </si>
  <si>
    <t>a</t>
  </si>
  <si>
    <t>b</t>
  </si>
  <si>
    <t>c</t>
  </si>
  <si>
    <t>Panelis</t>
  </si>
  <si>
    <t>A1S1</t>
  </si>
  <si>
    <t>A1S3 6</t>
  </si>
  <si>
    <t>A2S2 8</t>
  </si>
  <si>
    <t>A3S2 7</t>
  </si>
  <si>
    <t>A3S1 3</t>
  </si>
  <si>
    <t>A1S1 71</t>
  </si>
  <si>
    <t>A1S2 1</t>
  </si>
  <si>
    <t>A3S3 5</t>
  </si>
  <si>
    <t>A2S1 2</t>
  </si>
  <si>
    <t>A2S3 23</t>
  </si>
  <si>
    <t>ORGANOLEPTIK AROMA</t>
  </si>
  <si>
    <t>ORGANOLEPTIK RASA</t>
  </si>
  <si>
    <t>ORGANOLEPTIK TEKSTUR</t>
  </si>
  <si>
    <t xml:space="preserve">panelis </t>
  </si>
  <si>
    <t>Rank</t>
  </si>
  <si>
    <t>average</t>
  </si>
  <si>
    <t xml:space="preserve">T </t>
  </si>
  <si>
    <t>X2</t>
  </si>
  <si>
    <t>T&lt;X2</t>
  </si>
  <si>
    <t xml:space="preserve">H0 Diterima </t>
  </si>
  <si>
    <t>A1S1 (jenis penstabil cmc : konsentrasi secang 2%)</t>
  </si>
  <si>
    <t>A2S1 (jenis penstabil xhantan gum : konsentrasi secang 2%)</t>
  </si>
  <si>
    <t>A3S1 (jenis penstabil guar gum : konsentrasi secang 2%)</t>
  </si>
  <si>
    <t>A1S2 (jenis penstabil cmc : konsentrasi secang 4%)</t>
  </si>
  <si>
    <t>A2S2 (jenis penstabil xhantan gum : konsentrasi secang 4%)</t>
  </si>
  <si>
    <t>A3S2 (jenis penstabil guar gum : konsentrasi secang 4%)</t>
  </si>
  <si>
    <t>A1S3 (jenis penstabil cmc : konsentrasi secang 6%)</t>
  </si>
  <si>
    <t>A2S3 (jenis penstabil xhantan gum : konsentrasi secang 6%)</t>
  </si>
  <si>
    <t>A3S3 (jenis penstabil guar gum : konsentrasi secang 6%)</t>
  </si>
  <si>
    <t xml:space="preserve">rerata  </t>
  </si>
  <si>
    <t>t rangking</t>
  </si>
  <si>
    <t xml:space="preserve">titik kritis </t>
  </si>
  <si>
    <t>tn</t>
  </si>
  <si>
    <t>Parameter</t>
  </si>
  <si>
    <t>rata-rata</t>
  </si>
  <si>
    <t>TPT</t>
  </si>
  <si>
    <t>Antioksidan</t>
  </si>
  <si>
    <t>Warna L*</t>
  </si>
  <si>
    <t>Warna a*</t>
  </si>
  <si>
    <t>Warna b*</t>
  </si>
  <si>
    <t>PERHITUNGAN BOBOT SKALA PARAMETER</t>
  </si>
  <si>
    <t>Gula Reduksi</t>
  </si>
  <si>
    <t>Viskositas</t>
  </si>
  <si>
    <t>O. Warna</t>
  </si>
  <si>
    <t>O. Tekstur</t>
  </si>
  <si>
    <t>O. Rasa</t>
  </si>
  <si>
    <t>O. Aroma</t>
  </si>
  <si>
    <t xml:space="preserve">Parameter </t>
  </si>
  <si>
    <t xml:space="preserve">Nilai </t>
  </si>
  <si>
    <t>Nilai Terbaik</t>
  </si>
  <si>
    <t>Nilai Terjelek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</si>
  <si>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</si>
  <si>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</si>
  <si>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</si>
  <si>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</si>
  <si>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</si>
  <si>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</si>
  <si>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</si>
  <si>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</si>
  <si>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</si>
  <si>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DATA NILAI PARAMETER</t>
  </si>
  <si>
    <t>Bobot Parameter</t>
  </si>
  <si>
    <t>Bobot Normal</t>
  </si>
  <si>
    <t>Nilai efektif</t>
  </si>
  <si>
    <t>Nilai normal</t>
  </si>
  <si>
    <t>NILAI SKALA PERLAKUAN TERBAIK</t>
  </si>
  <si>
    <t>d</t>
  </si>
  <si>
    <t>e</t>
  </si>
  <si>
    <t>f</t>
  </si>
  <si>
    <t>6.67 a</t>
  </si>
  <si>
    <t>99.9 f</t>
  </si>
  <si>
    <t>13.97 c</t>
  </si>
  <si>
    <t>10.83 b</t>
  </si>
  <si>
    <t>11.93 b</t>
  </si>
  <si>
    <t>32.03 e</t>
  </si>
  <si>
    <t xml:space="preserve">notasi </t>
  </si>
  <si>
    <t>WARNA B</t>
  </si>
  <si>
    <t xml:space="preserve">warna l </t>
  </si>
  <si>
    <t>ab</t>
  </si>
  <si>
    <t>33.3 a</t>
  </si>
  <si>
    <t>33.5 a</t>
  </si>
  <si>
    <t>34.0 a</t>
  </si>
  <si>
    <t>34.3 a</t>
  </si>
  <si>
    <t>34.2 a</t>
  </si>
  <si>
    <t>43.2 b</t>
  </si>
  <si>
    <t>43.7 b</t>
  </si>
  <si>
    <t>45.5 c</t>
  </si>
  <si>
    <t>tpt</t>
  </si>
  <si>
    <t>viskositas</t>
  </si>
  <si>
    <t>18. 47 d</t>
  </si>
  <si>
    <t>31.88 a</t>
  </si>
  <si>
    <t>31.94 a</t>
  </si>
  <si>
    <t>31.95 a</t>
  </si>
  <si>
    <t>32.13 a</t>
  </si>
  <si>
    <t>32.21 a</t>
  </si>
  <si>
    <t>32.45 ab</t>
  </si>
  <si>
    <t>33.40 b</t>
  </si>
  <si>
    <t>33.96 b</t>
  </si>
  <si>
    <t>41.92 c</t>
  </si>
  <si>
    <t>9.55 a</t>
  </si>
  <si>
    <t>10.02 a</t>
  </si>
  <si>
    <t>14.99 b</t>
  </si>
  <si>
    <t>15.85 b</t>
  </si>
  <si>
    <t>22.95 c</t>
  </si>
  <si>
    <t>27.46 d</t>
  </si>
  <si>
    <t>33.45 e</t>
  </si>
  <si>
    <t>37.51 f</t>
  </si>
  <si>
    <t>16.79 a</t>
  </si>
  <si>
    <t>17.07 a</t>
  </si>
  <si>
    <t>21.17 b</t>
  </si>
  <si>
    <t>21.59 b</t>
  </si>
  <si>
    <t>26.15 c</t>
  </si>
  <si>
    <t>26.40 c</t>
  </si>
  <si>
    <t>27.84 c</t>
  </si>
  <si>
    <t>34.10 d</t>
  </si>
  <si>
    <t>39.52 e</t>
  </si>
  <si>
    <t xml:space="preserve">antioksidan </t>
  </si>
  <si>
    <t>58.92 a</t>
  </si>
  <si>
    <t>70.43 ab</t>
  </si>
  <si>
    <t>82.84 b</t>
  </si>
  <si>
    <t>86.76 b</t>
  </si>
  <si>
    <t>95.98 b</t>
  </si>
  <si>
    <t>111.07 c</t>
  </si>
  <si>
    <t>116.96 c</t>
  </si>
  <si>
    <t>117.74 c</t>
  </si>
  <si>
    <t>120.52 c</t>
  </si>
  <si>
    <t>gula reduksi</t>
  </si>
  <si>
    <t>warna a</t>
  </si>
  <si>
    <t>23.23 c</t>
  </si>
  <si>
    <t xml:space="preserve">   </t>
  </si>
  <si>
    <t>1,5</t>
  </si>
  <si>
    <t>Warna</t>
  </si>
  <si>
    <t>Aroma</t>
  </si>
  <si>
    <t>Tekstur</t>
  </si>
  <si>
    <t>Rasa</t>
  </si>
  <si>
    <t>Total Rangking</t>
  </si>
  <si>
    <t xml:space="preserve">Titik kritis </t>
  </si>
  <si>
    <t>114.5 a</t>
  </si>
  <si>
    <t>124.5 a</t>
  </si>
  <si>
    <t>127.5 a</t>
  </si>
  <si>
    <t>135.5 a</t>
  </si>
  <si>
    <t>155.5 b</t>
  </si>
  <si>
    <t>160.5 b</t>
  </si>
  <si>
    <t>173.5 b</t>
  </si>
  <si>
    <t>175.5 b</t>
  </si>
  <si>
    <t>181.5 b</t>
  </si>
  <si>
    <t>123 a</t>
  </si>
  <si>
    <t>142 a</t>
  </si>
  <si>
    <t>147.5 a</t>
  </si>
  <si>
    <t>151 b</t>
  </si>
  <si>
    <t>151.5 b</t>
  </si>
  <si>
    <t>163 b</t>
  </si>
  <si>
    <t>177 b</t>
  </si>
  <si>
    <t>180.5 b</t>
  </si>
  <si>
    <t>A</t>
  </si>
  <si>
    <t>S</t>
  </si>
  <si>
    <t>AXS</t>
  </si>
  <si>
    <t>Perlakuan Terbaik</t>
  </si>
  <si>
    <t>0.61**</t>
  </si>
  <si>
    <t>A1S1 (CMC : Ekstrak secang 2%)</t>
  </si>
  <si>
    <t>A2S1 (Xhantan Gum : Ekstrak secang 2%)</t>
  </si>
  <si>
    <t>A3S1 (Guar Gum : Ekstrak secang 2%)</t>
  </si>
  <si>
    <t>A1S2 (CMC : Ekstrak secang 4%)</t>
  </si>
  <si>
    <t>A2S2 (Xhantan Gum : Ekstrak secang 4%)</t>
  </si>
  <si>
    <t>A3S2 (Guar Gum : Ekstrak secang 4%)</t>
  </si>
  <si>
    <t>A3S3 (Guar Gum : Ekstrak secang 6%)</t>
  </si>
  <si>
    <t>A2S3 (Guar Gum : Ekstrak secang 6%)</t>
  </si>
  <si>
    <t>A1S3 (Guar Gum : Ekstrak secang 6%)</t>
  </si>
  <si>
    <t>A1S1  (CMC : Ekstrak secang 2%)</t>
  </si>
  <si>
    <t>A1S2  (CMC : Ekstrak secang 4%)</t>
  </si>
  <si>
    <t>A1S3  (CMC : Ekstrak secang 6%)</t>
  </si>
  <si>
    <t>A3S1  (Guar Gum : Ekstrak secang 2%)</t>
  </si>
  <si>
    <t>A2S1  (Xhantan Gum : Ekstrak secang 2%)</t>
  </si>
  <si>
    <t>A2S3  (Xhantan Gum : Ekstrak secang 6%)</t>
  </si>
  <si>
    <t>A3S3  (Guar Gum : Ekstrak secang 6%)</t>
  </si>
  <si>
    <t>A3S2  (Guar Gum: Ekstrak secang 4%)</t>
  </si>
  <si>
    <t>A2S2  (Xhantan Gum : Ekstrak secang 4%)</t>
  </si>
  <si>
    <t>J.K.A</t>
  </si>
  <si>
    <t>J.K.S</t>
  </si>
  <si>
    <t>J.K. Ineraksi (A X S)</t>
  </si>
  <si>
    <t xml:space="preserve">Uji Lanjut </t>
  </si>
  <si>
    <t>BNJ (faktor A dan S)=</t>
  </si>
  <si>
    <t>Q(5%) (t;d.b.galat) x akar(KTG/n)</t>
  </si>
  <si>
    <t>Q(5%) (3;16) x akar (5.277/3)</t>
  </si>
  <si>
    <t>Q(5%) (3;16) x akar (5.277/3*3)</t>
  </si>
  <si>
    <t>x</t>
  </si>
  <si>
    <t xml:space="preserve">Uji Lanjut Faktor P </t>
  </si>
  <si>
    <t xml:space="preserve">rerata </t>
  </si>
  <si>
    <t>A1</t>
  </si>
  <si>
    <t xml:space="preserve">BNJ </t>
  </si>
  <si>
    <t>Ket:</t>
  </si>
  <si>
    <t>perlakuan = BNJ Tabel (3;16) dan akar KTG/9</t>
  </si>
  <si>
    <t xml:space="preserve">Interaksi = BNJ Tabel (9;16) dan akar KTG/3 </t>
  </si>
  <si>
    <t>Uji Lanjut Faktor S</t>
  </si>
  <si>
    <t>BNJ (faktor x S)=</t>
  </si>
  <si>
    <t>Uji Lanjut Faktor A X S</t>
  </si>
  <si>
    <t xml:space="preserve">Rerata </t>
  </si>
  <si>
    <t xml:space="preserve">Notasi </t>
  </si>
  <si>
    <t>Uji Lanjut Faktor A</t>
  </si>
  <si>
    <t xml:space="preserve">H0 tidak Diterima </t>
  </si>
  <si>
    <t>gula reduksi (%)</t>
  </si>
  <si>
    <t>P1 (CMC)</t>
  </si>
  <si>
    <t>P2 (Xhantan Gum)</t>
  </si>
  <si>
    <t>P3 (Guar Gum)</t>
  </si>
  <si>
    <t>BNJ 5%</t>
  </si>
  <si>
    <t>S1 (2%)</t>
  </si>
  <si>
    <t>S2 (4%)</t>
  </si>
  <si>
    <t>S3 (6%)</t>
  </si>
  <si>
    <t>71.15 a</t>
  </si>
  <si>
    <t>71.24 a</t>
  </si>
  <si>
    <t>71.47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</si>
</sst>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56"/>
      <name val="Arial"/>
      <family val="2"/>
    </font>
    <font>
      <sz val="12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/>
    <xf numFmtId="2" fontId="3" fillId="0" borderId="6" xfId="0" applyNumberFormat="1" applyFont="1" applyFill="1" applyBorder="1" applyAlignment="1" applyProtection="1"/>
    <xf numFmtId="0" fontId="0" fillId="0" borderId="0" xfId="0" applyBorder="1" applyAlignment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0" fillId="0" borderId="6" xfId="0" applyBorder="1"/>
    <xf numFmtId="0" fontId="0" fillId="0" borderId="6" xfId="0" applyFill="1" applyBorder="1"/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2" borderId="0" xfId="0" applyFill="1"/>
    <xf numFmtId="0" fontId="0" fillId="2" borderId="6" xfId="0" applyFill="1" applyBorder="1" applyAlignment="1">
      <alignment horizontal="center"/>
    </xf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6" xfId="0" applyFill="1" applyBorder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6" xfId="0" applyFill="1" applyBorder="1"/>
    <xf numFmtId="2" fontId="0" fillId="0" borderId="6" xfId="0" applyNumberFormat="1" applyBorder="1"/>
    <xf numFmtId="0" fontId="0" fillId="4" borderId="6" xfId="0" applyFill="1" applyBorder="1" applyAlignment="1">
      <alignment horizontal="center" vertical="center" wrapText="1"/>
    </xf>
    <xf numFmtId="2" fontId="0" fillId="5" borderId="6" xfId="0" applyNumberFormat="1" applyFill="1" applyBorder="1"/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ill="1" applyBorder="1"/>
    <xf numFmtId="2" fontId="0" fillId="0" borderId="0" xfId="0" applyNumberFormat="1"/>
    <xf numFmtId="164" fontId="0" fillId="0" borderId="6" xfId="0" applyNumberFormat="1" applyBorder="1"/>
    <xf numFmtId="0" fontId="0" fillId="0" borderId="0" xfId="0" applyFill="1" applyBorder="1" applyAlignment="1">
      <alignment horizontal="center"/>
    </xf>
    <xf numFmtId="0" fontId="0" fillId="0" borderId="6" xfId="0" applyBorder="1" applyAlignment="1">
      <alignment horizontal="left"/>
    </xf>
    <xf numFmtId="2" fontId="3" fillId="0" borderId="0" xfId="0" applyNumberFormat="1" applyFont="1" applyFill="1" applyBorder="1" applyAlignment="1" applyProtection="1"/>
    <xf numFmtId="164" fontId="0" fillId="0" borderId="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2" fontId="0" fillId="0" borderId="0" xfId="0" applyNumberFormat="1" applyBorder="1"/>
    <xf numFmtId="0" fontId="0" fillId="0" borderId="0" xfId="0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2" fontId="8" fillId="0" borderId="0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10" fillId="0" borderId="1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2" fontId="9" fillId="0" borderId="10" xfId="0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6" borderId="6" xfId="0" applyFill="1" applyBorder="1"/>
    <xf numFmtId="0" fontId="0" fillId="2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2" fontId="3" fillId="0" borderId="6" xfId="0" applyNumberFormat="1" applyFont="1" applyFill="1" applyBorder="1" applyAlignment="1" applyProtection="1">
      <alignment horizontal="center"/>
    </xf>
    <xf numFmtId="0" fontId="1" fillId="2" borderId="0" xfId="0" applyFon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2" fontId="0" fillId="8" borderId="5" xfId="0" applyNumberFormat="1" applyFill="1" applyBorder="1" applyAlignment="1">
      <alignment horizontal="center" vertical="center"/>
    </xf>
    <xf numFmtId="2" fontId="0" fillId="7" borderId="5" xfId="0" applyNumberFormat="1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3" borderId="6" xfId="0" applyFill="1" applyBorder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/>
    <xf numFmtId="0" fontId="7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12" xfId="0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7"/>
  <sheetViews>
    <sheetView topLeftCell="B35" zoomScaleNormal="100" workbookViewId="0">
      <selection activeCell="Q56" sqref="Q56"/>
    </sheetView>
  </sheetViews>
  <sheetFormatPr defaultRowHeight="15" x14ac:dyDescent="0.25"/>
  <cols>
    <col min="2" max="2" width="21.42578125" customWidth="1"/>
    <col min="3" max="3" width="9.28515625" customWidth="1"/>
    <col min="4" max="4" width="10.7109375" customWidth="1"/>
    <col min="5" max="5" width="10.140625" customWidth="1"/>
    <col min="6" max="6" width="8.5703125" customWidth="1"/>
    <col min="8" max="8" width="12.7109375" customWidth="1"/>
    <col min="11" max="11" width="10.7109375" customWidth="1"/>
    <col min="14" max="14" width="17.42578125" customWidth="1"/>
    <col min="18" max="18" width="9.28515625" customWidth="1"/>
  </cols>
  <sheetData>
    <row r="3" spans="2:11" x14ac:dyDescent="0.25">
      <c r="B3" s="3" t="s">
        <v>14</v>
      </c>
    </row>
    <row r="4" spans="2:11" x14ac:dyDescent="0.25">
      <c r="B4" s="71" t="s">
        <v>13</v>
      </c>
      <c r="C4" s="71" t="s">
        <v>10</v>
      </c>
      <c r="D4" s="71" t="s">
        <v>11</v>
      </c>
      <c r="E4" s="71" t="s">
        <v>12</v>
      </c>
      <c r="F4" s="23" t="s">
        <v>21</v>
      </c>
      <c r="G4" s="23" t="s">
        <v>20</v>
      </c>
      <c r="H4" s="23" t="s">
        <v>60</v>
      </c>
      <c r="J4" s="76" t="s">
        <v>27</v>
      </c>
      <c r="K4" s="76">
        <v>9</v>
      </c>
    </row>
    <row r="5" spans="2:11" x14ac:dyDescent="0.25">
      <c r="B5" s="71" t="s">
        <v>1</v>
      </c>
      <c r="C5" s="71">
        <v>34</v>
      </c>
      <c r="D5" s="71">
        <v>33.5</v>
      </c>
      <c r="E5" s="23">
        <v>32.5</v>
      </c>
      <c r="F5" s="23">
        <f>SUM(C5:E5)</f>
        <v>100</v>
      </c>
      <c r="G5" s="24">
        <f>AVERAGE(C5:E5)</f>
        <v>33.333333333333336</v>
      </c>
      <c r="H5" s="24">
        <f>_xlfn.STDEV.P(C5:E5)</f>
        <v>0.62360956446232352</v>
      </c>
      <c r="J5" s="76" t="s">
        <v>28</v>
      </c>
      <c r="K5" s="76">
        <v>3</v>
      </c>
    </row>
    <row r="6" spans="2:11" x14ac:dyDescent="0.25">
      <c r="B6" s="71" t="s">
        <v>4</v>
      </c>
      <c r="C6" s="71">
        <v>33</v>
      </c>
      <c r="D6" s="71">
        <v>34</v>
      </c>
      <c r="E6" s="71">
        <v>33</v>
      </c>
      <c r="F6" s="23">
        <f t="shared" ref="F6:F13" si="0">SUM(C6:E6)</f>
        <v>100</v>
      </c>
      <c r="G6" s="24">
        <f t="shared" ref="G6:G13" si="1">AVERAGE(C6:E6)</f>
        <v>33.333333333333336</v>
      </c>
      <c r="H6" s="24">
        <f t="shared" ref="H6:H13" si="2">_xlfn.STDEV.P(C6:E6)</f>
        <v>0.47140452079103168</v>
      </c>
    </row>
    <row r="7" spans="2:11" x14ac:dyDescent="0.25">
      <c r="B7" s="71" t="s">
        <v>3</v>
      </c>
      <c r="C7" s="71">
        <v>33.5</v>
      </c>
      <c r="D7" s="71">
        <v>33</v>
      </c>
      <c r="E7" s="71">
        <v>34</v>
      </c>
      <c r="F7" s="23">
        <f t="shared" si="0"/>
        <v>100.5</v>
      </c>
      <c r="G7" s="24">
        <f t="shared" si="1"/>
        <v>33.5</v>
      </c>
      <c r="H7" s="24">
        <f t="shared" si="2"/>
        <v>0.40824829046386302</v>
      </c>
    </row>
    <row r="8" spans="2:11" x14ac:dyDescent="0.25">
      <c r="B8" s="71" t="s">
        <v>5</v>
      </c>
      <c r="C8" s="23">
        <v>34</v>
      </c>
      <c r="D8" s="71">
        <v>34.5</v>
      </c>
      <c r="E8" s="71">
        <v>34.5</v>
      </c>
      <c r="F8" s="23">
        <f t="shared" si="0"/>
        <v>103</v>
      </c>
      <c r="G8" s="24">
        <f t="shared" si="1"/>
        <v>34.333333333333336</v>
      </c>
      <c r="H8" s="24">
        <f>_xlfn.STDEV.P(C8:E8)</f>
        <v>0.23570226039551584</v>
      </c>
    </row>
    <row r="9" spans="2:11" x14ac:dyDescent="0.25">
      <c r="B9" s="71" t="s">
        <v>2</v>
      </c>
      <c r="C9" s="71">
        <v>33</v>
      </c>
      <c r="D9" s="71">
        <v>34.5</v>
      </c>
      <c r="E9" s="71">
        <v>34.5</v>
      </c>
      <c r="F9" s="23">
        <f t="shared" si="0"/>
        <v>102</v>
      </c>
      <c r="G9" s="24">
        <f t="shared" si="1"/>
        <v>34</v>
      </c>
      <c r="H9" s="24">
        <f t="shared" si="2"/>
        <v>0.70710678118654757</v>
      </c>
    </row>
    <row r="10" spans="2:11" x14ac:dyDescent="0.25">
      <c r="B10" s="71" t="s">
        <v>6</v>
      </c>
      <c r="C10" s="71">
        <v>34</v>
      </c>
      <c r="D10" s="71">
        <v>34</v>
      </c>
      <c r="E10" s="71">
        <v>34.5</v>
      </c>
      <c r="F10" s="23">
        <f t="shared" si="0"/>
        <v>102.5</v>
      </c>
      <c r="G10" s="24">
        <f t="shared" si="1"/>
        <v>34.166666666666664</v>
      </c>
      <c r="H10" s="24">
        <f t="shared" si="2"/>
        <v>0.23570226039551584</v>
      </c>
    </row>
    <row r="11" spans="2:11" x14ac:dyDescent="0.25">
      <c r="B11" s="71" t="s">
        <v>7</v>
      </c>
      <c r="C11" s="71">
        <v>46</v>
      </c>
      <c r="D11" s="71">
        <v>45.5</v>
      </c>
      <c r="E11" s="71">
        <v>45</v>
      </c>
      <c r="F11" s="23">
        <f t="shared" si="0"/>
        <v>136.5</v>
      </c>
      <c r="G11" s="24">
        <f t="shared" si="1"/>
        <v>45.5</v>
      </c>
      <c r="H11" s="24">
        <f t="shared" si="2"/>
        <v>0.40824829046386302</v>
      </c>
    </row>
    <row r="12" spans="2:11" x14ac:dyDescent="0.25">
      <c r="B12" s="71" t="s">
        <v>8</v>
      </c>
      <c r="C12" s="71">
        <v>43</v>
      </c>
      <c r="D12" s="71">
        <v>44</v>
      </c>
      <c r="E12" s="71">
        <v>44</v>
      </c>
      <c r="F12" s="23">
        <f t="shared" si="0"/>
        <v>131</v>
      </c>
      <c r="G12" s="24">
        <f t="shared" si="1"/>
        <v>43.666666666666664</v>
      </c>
      <c r="H12" s="24">
        <f t="shared" si="2"/>
        <v>0.47140452079103168</v>
      </c>
    </row>
    <row r="13" spans="2:11" x14ac:dyDescent="0.25">
      <c r="B13" s="71" t="s">
        <v>9</v>
      </c>
      <c r="C13" s="71">
        <v>43.5</v>
      </c>
      <c r="D13" s="71">
        <v>43</v>
      </c>
      <c r="E13" s="71">
        <v>43</v>
      </c>
      <c r="F13" s="23">
        <f t="shared" si="0"/>
        <v>129.5</v>
      </c>
      <c r="G13" s="24">
        <f t="shared" si="1"/>
        <v>43.166666666666664</v>
      </c>
      <c r="H13" s="24">
        <f t="shared" si="2"/>
        <v>0.23570226039551584</v>
      </c>
    </row>
    <row r="14" spans="2:11" x14ac:dyDescent="0.25">
      <c r="B14" s="23" t="s">
        <v>21</v>
      </c>
      <c r="C14" s="71">
        <f>SUM(C5:C13)</f>
        <v>334</v>
      </c>
      <c r="D14" s="71">
        <f t="shared" ref="D14:E14" si="3">SUM(D5:D13)</f>
        <v>336</v>
      </c>
      <c r="E14" s="71">
        <f t="shared" si="3"/>
        <v>335</v>
      </c>
      <c r="F14" s="70">
        <f>SUM(F5:F13)</f>
        <v>1005</v>
      </c>
      <c r="G14" s="71"/>
      <c r="H14" s="71"/>
    </row>
    <row r="15" spans="2:11" x14ac:dyDescent="0.25">
      <c r="B15" s="23" t="s">
        <v>20</v>
      </c>
      <c r="C15" s="24">
        <f>AVERAGE(C5:C13)</f>
        <v>37.111111111111114</v>
      </c>
      <c r="D15" s="24">
        <f t="shared" ref="D15:E15" si="4">AVERAGE(D5:D13)</f>
        <v>37.333333333333336</v>
      </c>
      <c r="E15" s="24">
        <f t="shared" si="4"/>
        <v>37.222222222222221</v>
      </c>
      <c r="F15" s="71"/>
      <c r="G15" s="71"/>
      <c r="H15" s="71"/>
    </row>
    <row r="18" spans="2:14" x14ac:dyDescent="0.25">
      <c r="B18" s="80" t="s">
        <v>22</v>
      </c>
      <c r="C18" s="25">
        <f>(F14^2)/(K4*K5)</f>
        <v>37408.333333333336</v>
      </c>
      <c r="E18" s="9"/>
      <c r="F18" s="3" t="s">
        <v>33</v>
      </c>
    </row>
    <row r="19" spans="2:14" x14ac:dyDescent="0.25">
      <c r="B19" s="80" t="s">
        <v>29</v>
      </c>
      <c r="C19">
        <f>SUMSQ(C5:E13)-C18</f>
        <v>658.16666666666424</v>
      </c>
      <c r="E19" s="9"/>
      <c r="F19" s="4" t="s">
        <v>23</v>
      </c>
      <c r="G19" s="4" t="s">
        <v>39</v>
      </c>
      <c r="H19" s="4" t="s">
        <v>34</v>
      </c>
      <c r="I19" s="4" t="s">
        <v>35</v>
      </c>
      <c r="J19" s="5" t="s">
        <v>24</v>
      </c>
      <c r="K19" s="5" t="s">
        <v>26</v>
      </c>
    </row>
    <row r="20" spans="2:14" x14ac:dyDescent="0.25">
      <c r="B20" s="80" t="s">
        <v>30</v>
      </c>
      <c r="C20">
        <f>(((C14^2)+(D14^2)+(E14^2))/9)-C18</f>
        <v>0.22222222221898846</v>
      </c>
      <c r="F20" s="4" t="s">
        <v>38</v>
      </c>
      <c r="G20" s="6">
        <f>F5</f>
        <v>100</v>
      </c>
      <c r="H20" s="6">
        <f>F6</f>
        <v>100</v>
      </c>
      <c r="I20" s="6">
        <f>F7</f>
        <v>100.5</v>
      </c>
      <c r="J20" s="79">
        <f>SUM(G20:I20)</f>
        <v>300.5</v>
      </c>
      <c r="K20" s="78">
        <f>AVERAGE(G20:I20)</f>
        <v>100.16666666666667</v>
      </c>
    </row>
    <row r="21" spans="2:14" x14ac:dyDescent="0.25">
      <c r="B21" s="80" t="s">
        <v>31</v>
      </c>
      <c r="C21">
        <f>(SUMSQ(F5:F13)/3)-C18</f>
        <v>652.66666666666424</v>
      </c>
      <c r="F21" s="4" t="s">
        <v>36</v>
      </c>
      <c r="G21" s="6">
        <f>F8</f>
        <v>103</v>
      </c>
      <c r="H21" s="6">
        <f>F9</f>
        <v>102</v>
      </c>
      <c r="I21" s="6">
        <f>F10</f>
        <v>102.5</v>
      </c>
      <c r="J21" s="79">
        <f t="shared" ref="J21:J23" si="5">SUM(G21:I21)</f>
        <v>307.5</v>
      </c>
      <c r="K21" s="78">
        <f t="shared" ref="K21:K22" si="6">AVERAGE(G21:I21)</f>
        <v>102.5</v>
      </c>
    </row>
    <row r="22" spans="2:14" x14ac:dyDescent="0.25">
      <c r="B22" s="80" t="s">
        <v>32</v>
      </c>
      <c r="C22">
        <f>C19-C20-C21</f>
        <v>5.2777777777810115</v>
      </c>
      <c r="F22" s="4" t="s">
        <v>37</v>
      </c>
      <c r="G22" s="6">
        <f>F11</f>
        <v>136.5</v>
      </c>
      <c r="H22" s="6">
        <f>F12</f>
        <v>131</v>
      </c>
      <c r="I22" s="6">
        <f>F13</f>
        <v>129.5</v>
      </c>
      <c r="J22" s="79">
        <f t="shared" si="5"/>
        <v>397</v>
      </c>
      <c r="K22" s="78">
        <f t="shared" si="6"/>
        <v>132.33333333333334</v>
      </c>
    </row>
    <row r="23" spans="2:14" x14ac:dyDescent="0.25">
      <c r="B23" s="7" t="s">
        <v>245</v>
      </c>
      <c r="C23">
        <f>(((J20^2)+(J21^2)+(J22^2))/9)-C18</f>
        <v>643.38888888888323</v>
      </c>
      <c r="F23" s="5" t="s">
        <v>24</v>
      </c>
      <c r="G23" s="79">
        <f>SUM(G20:G22)</f>
        <v>339.5</v>
      </c>
      <c r="H23" s="79">
        <f t="shared" ref="H23" si="7">SUM(H20:H22)</f>
        <v>333</v>
      </c>
      <c r="I23" s="79">
        <f>SUM(I20:I22)</f>
        <v>332.5</v>
      </c>
      <c r="J23" s="77">
        <f t="shared" si="5"/>
        <v>1005</v>
      </c>
      <c r="K23" s="6"/>
    </row>
    <row r="24" spans="2:14" x14ac:dyDescent="0.25">
      <c r="B24" s="7" t="s">
        <v>246</v>
      </c>
      <c r="C24">
        <f>(((G23^2)+(H23^2)+(I23^2))/9)-C18</f>
        <v>3.3888888888832298</v>
      </c>
      <c r="F24" s="5" t="s">
        <v>26</v>
      </c>
      <c r="G24" s="78">
        <f>AVERAGE(G20:G22)</f>
        <v>113.16666666666667</v>
      </c>
      <c r="H24" s="78">
        <f t="shared" ref="H24:I24" si="8">AVERAGE(H20:H22)</f>
        <v>111</v>
      </c>
      <c r="I24" s="78">
        <f t="shared" si="8"/>
        <v>110.83333333333333</v>
      </c>
      <c r="J24" s="6"/>
      <c r="K24" s="6"/>
    </row>
    <row r="25" spans="2:14" x14ac:dyDescent="0.25">
      <c r="B25" s="7" t="s">
        <v>247</v>
      </c>
      <c r="C25">
        <f>C21-C23-C24</f>
        <v>5.8888888888977817</v>
      </c>
    </row>
    <row r="27" spans="2:14" x14ac:dyDescent="0.25">
      <c r="H27" s="18"/>
    </row>
    <row r="28" spans="2:14" x14ac:dyDescent="0.25">
      <c r="B28" s="10" t="s">
        <v>43</v>
      </c>
      <c r="C28" s="9"/>
      <c r="D28" s="11" t="s">
        <v>44</v>
      </c>
      <c r="E28" s="11" t="s">
        <v>45</v>
      </c>
      <c r="F28" s="11" t="s">
        <v>46</v>
      </c>
      <c r="G28" s="11" t="s">
        <v>47</v>
      </c>
      <c r="H28" s="11"/>
      <c r="I28" s="8"/>
    </row>
    <row r="29" spans="2:14" x14ac:dyDescent="0.25">
      <c r="B29" s="110" t="s">
        <v>48</v>
      </c>
      <c r="C29" s="108" t="s">
        <v>49</v>
      </c>
      <c r="D29" s="108" t="s">
        <v>50</v>
      </c>
      <c r="E29" s="108" t="s">
        <v>51</v>
      </c>
      <c r="F29" s="108" t="s">
        <v>52</v>
      </c>
      <c r="G29" s="110" t="s">
        <v>53</v>
      </c>
      <c r="H29" s="106" t="s">
        <v>59</v>
      </c>
      <c r="I29" s="108" t="s">
        <v>54</v>
      </c>
    </row>
    <row r="30" spans="2:14" x14ac:dyDescent="0.25">
      <c r="B30" s="107"/>
      <c r="C30" s="109"/>
      <c r="D30" s="109"/>
      <c r="E30" s="109"/>
      <c r="F30" s="109"/>
      <c r="G30" s="107"/>
      <c r="H30" s="107"/>
      <c r="I30" s="109"/>
    </row>
    <row r="31" spans="2:14" x14ac:dyDescent="0.25">
      <c r="B31" s="16" t="s">
        <v>55</v>
      </c>
      <c r="C31" s="16">
        <f>3-1</f>
        <v>2</v>
      </c>
      <c r="D31" s="17">
        <f>C20</f>
        <v>0.22222222221898846</v>
      </c>
      <c r="E31" s="17">
        <f t="shared" ref="E31:E37" si="9">D31/C31</f>
        <v>0.11111111110949423</v>
      </c>
      <c r="F31" s="17">
        <f>E31/E36</f>
        <v>0.33684210525804981</v>
      </c>
      <c r="G31" s="17">
        <f>FINV(0.05,C31,C36)</f>
        <v>3.6337234675916301</v>
      </c>
      <c r="H31" s="17">
        <f>FINV(0.01,C31,C36)</f>
        <v>6.2262352803113821</v>
      </c>
      <c r="I31" s="16" t="str">
        <f>IF(F31&lt;G31,"tn",IF(F31&lt;H31,"*","**"))</f>
        <v>tn</v>
      </c>
    </row>
    <row r="32" spans="2:14" x14ac:dyDescent="0.25">
      <c r="B32" s="16" t="s">
        <v>56</v>
      </c>
      <c r="C32" s="16">
        <f>9-1</f>
        <v>8</v>
      </c>
      <c r="D32" s="17">
        <f>C21</f>
        <v>652.66666666666424</v>
      </c>
      <c r="E32" s="17">
        <f t="shared" si="9"/>
        <v>81.58333333333303</v>
      </c>
      <c r="F32" s="17">
        <f>E32/E36</f>
        <v>247.32631578932123</v>
      </c>
      <c r="G32" s="17">
        <f>FINV(0.05,C32,C36)</f>
        <v>2.5910961798744014</v>
      </c>
      <c r="H32" s="17">
        <f>FINV(0.01,C32,C36)</f>
        <v>3.8895721399261927</v>
      </c>
      <c r="I32" s="16" t="str">
        <f>IF(F32&lt;G32,"tn",IF(F32&lt;H32,"*","**"))</f>
        <v>**</v>
      </c>
      <c r="N32" t="s">
        <v>61</v>
      </c>
    </row>
    <row r="33" spans="2:17" x14ac:dyDescent="0.25">
      <c r="B33" s="16" t="s">
        <v>222</v>
      </c>
      <c r="C33" s="16">
        <v>2</v>
      </c>
      <c r="D33" s="17">
        <f>C23</f>
        <v>643.38888888888323</v>
      </c>
      <c r="E33" s="17">
        <f t="shared" si="9"/>
        <v>321.69444444444161</v>
      </c>
      <c r="F33" s="17">
        <f>E33/E36</f>
        <v>975.24210526255172</v>
      </c>
      <c r="G33" s="17">
        <f>FINV(0.05,C33,C36)</f>
        <v>3.6337234675916301</v>
      </c>
      <c r="H33" s="17">
        <f>FINV(0.01,C33,C36)</f>
        <v>6.2262352803113821</v>
      </c>
      <c r="I33" s="16" t="str">
        <f>IF(F33&lt;G33,"tn",IF(F33&lt;H33,"*","**"))</f>
        <v>**</v>
      </c>
    </row>
    <row r="34" spans="2:17" x14ac:dyDescent="0.25">
      <c r="B34" s="16" t="s">
        <v>223</v>
      </c>
      <c r="C34" s="16">
        <v>2</v>
      </c>
      <c r="D34" s="17">
        <f>C24</f>
        <v>3.3888888888832298</v>
      </c>
      <c r="E34" s="17">
        <f t="shared" si="9"/>
        <v>1.6944444444416149</v>
      </c>
      <c r="F34" s="17">
        <f>E34/E36</f>
        <v>5.1368421052514321</v>
      </c>
      <c r="G34" s="17">
        <f>FINV(0.05,C34,C36)</f>
        <v>3.6337234675916301</v>
      </c>
      <c r="H34" s="17">
        <f>FINV(0.01,C34,C36)</f>
        <v>6.2262352803113821</v>
      </c>
      <c r="I34" s="16" t="str">
        <f t="shared" ref="I34" si="10">IF(F34&lt;G34,"tn",IF(F34&lt;H34,"*","**"))</f>
        <v>*</v>
      </c>
    </row>
    <row r="35" spans="2:17" x14ac:dyDescent="0.25">
      <c r="B35" s="16" t="s">
        <v>224</v>
      </c>
      <c r="C35" s="16">
        <f>C33*C34</f>
        <v>4</v>
      </c>
      <c r="D35" s="17">
        <f>C25</f>
        <v>5.8888888888977817</v>
      </c>
      <c r="E35" s="17">
        <f t="shared" si="9"/>
        <v>1.4722222222244454</v>
      </c>
      <c r="F35" s="17">
        <f>E35/E36</f>
        <v>4.4631578947408475</v>
      </c>
      <c r="G35" s="17">
        <f>FINV(0.05,C35,C36)</f>
        <v>3.0069172799243447</v>
      </c>
      <c r="H35" s="17">
        <f>FINV(0.01,C35,C36)</f>
        <v>4.772577999723211</v>
      </c>
      <c r="I35" s="16" t="str">
        <f>IF(F35&lt;G35,"tn",IF(F35&lt;H35,"*","**"))</f>
        <v>*</v>
      </c>
    </row>
    <row r="36" spans="2:17" x14ac:dyDescent="0.25">
      <c r="B36" s="16" t="s">
        <v>57</v>
      </c>
      <c r="C36" s="16">
        <f>(3-1)*(9-1)</f>
        <v>16</v>
      </c>
      <c r="D36" s="17">
        <f>C22</f>
        <v>5.2777777777810115</v>
      </c>
      <c r="E36" s="17">
        <f>D36/C36</f>
        <v>0.32986111111131322</v>
      </c>
      <c r="F36" s="17"/>
      <c r="G36" s="17"/>
      <c r="H36" s="17"/>
      <c r="I36" s="16"/>
    </row>
    <row r="37" spans="2:17" x14ac:dyDescent="0.25">
      <c r="B37" s="16" t="s">
        <v>58</v>
      </c>
      <c r="C37" s="16">
        <f>C31+C32+C36</f>
        <v>26</v>
      </c>
      <c r="D37" s="17">
        <f>C19</f>
        <v>658.16666666666424</v>
      </c>
      <c r="E37" s="17">
        <f t="shared" si="9"/>
        <v>25.31410256410247</v>
      </c>
      <c r="F37" s="17"/>
      <c r="G37" s="17"/>
      <c r="H37" s="17"/>
      <c r="I37" s="16"/>
    </row>
    <row r="40" spans="2:17" x14ac:dyDescent="0.25">
      <c r="B40" s="9" t="s">
        <v>248</v>
      </c>
      <c r="N40" s="9" t="s">
        <v>248</v>
      </c>
    </row>
    <row r="41" spans="2:17" x14ac:dyDescent="0.25">
      <c r="B41" s="9" t="s">
        <v>249</v>
      </c>
      <c r="C41" t="s">
        <v>250</v>
      </c>
      <c r="H41" t="s">
        <v>258</v>
      </c>
      <c r="N41" s="9" t="s">
        <v>262</v>
      </c>
      <c r="O41" t="s">
        <v>250</v>
      </c>
    </row>
    <row r="42" spans="2:17" x14ac:dyDescent="0.25">
      <c r="C42" t="s">
        <v>252</v>
      </c>
      <c r="H42" t="s">
        <v>259</v>
      </c>
      <c r="O42" t="s">
        <v>251</v>
      </c>
    </row>
    <row r="43" spans="2:17" x14ac:dyDescent="0.25">
      <c r="C43">
        <v>3.65</v>
      </c>
      <c r="D43" t="s">
        <v>253</v>
      </c>
      <c r="E43">
        <f>SQRT(E36/9)</f>
        <v>0.1914451215568673</v>
      </c>
      <c r="H43" t="s">
        <v>260</v>
      </c>
      <c r="O43">
        <v>5.03</v>
      </c>
      <c r="P43" t="s">
        <v>253</v>
      </c>
      <c r="Q43">
        <f>SQRT(E36/3)</f>
        <v>0.33159267739769388</v>
      </c>
    </row>
    <row r="44" spans="2:17" x14ac:dyDescent="0.25">
      <c r="C44">
        <f>C43*E43</f>
        <v>0.69877469368256562</v>
      </c>
      <c r="O44">
        <f>O43*Q43</f>
        <v>1.6679111673104003</v>
      </c>
    </row>
    <row r="47" spans="2:17" x14ac:dyDescent="0.25">
      <c r="B47" s="104" t="s">
        <v>254</v>
      </c>
      <c r="C47" s="104"/>
      <c r="D47" s="104"/>
      <c r="G47" s="46"/>
      <c r="H47" s="104" t="s">
        <v>261</v>
      </c>
      <c r="I47" s="104"/>
      <c r="J47" s="104"/>
      <c r="N47" s="105" t="s">
        <v>263</v>
      </c>
      <c r="O47" s="105"/>
      <c r="P47" s="105"/>
    </row>
    <row r="48" spans="2:17" x14ac:dyDescent="0.25">
      <c r="B48" s="81" t="s">
        <v>23</v>
      </c>
      <c r="C48" s="81" t="s">
        <v>255</v>
      </c>
      <c r="D48" s="82" t="s">
        <v>143</v>
      </c>
      <c r="E48" s="46"/>
      <c r="F48" s="46"/>
      <c r="G48" s="46"/>
      <c r="H48" s="81" t="s">
        <v>23</v>
      </c>
      <c r="I48" s="81" t="s">
        <v>255</v>
      </c>
      <c r="J48" s="82" t="s">
        <v>143</v>
      </c>
      <c r="K48" s="46"/>
      <c r="L48" s="46"/>
      <c r="N48" s="71" t="s">
        <v>23</v>
      </c>
      <c r="O48" s="71" t="s">
        <v>264</v>
      </c>
      <c r="P48" s="71" t="s">
        <v>265</v>
      </c>
    </row>
    <row r="49" spans="2:18" x14ac:dyDescent="0.25">
      <c r="B49" s="71" t="s">
        <v>256</v>
      </c>
      <c r="C49" s="71">
        <v>100.16666666666667</v>
      </c>
      <c r="D49" s="71" t="s">
        <v>64</v>
      </c>
      <c r="E49">
        <f>C49+C44</f>
        <v>100.86544136034924</v>
      </c>
      <c r="H49" s="71" t="s">
        <v>256</v>
      </c>
      <c r="I49" s="71">
        <v>100.16666666666667</v>
      </c>
      <c r="J49" s="71" t="s">
        <v>64</v>
      </c>
      <c r="K49">
        <f>I49+C44</f>
        <v>100.86544136034924</v>
      </c>
      <c r="N49" s="71" t="s">
        <v>1</v>
      </c>
      <c r="O49" s="71">
        <v>33.333333333333336</v>
      </c>
      <c r="P49" s="71" t="s">
        <v>64</v>
      </c>
      <c r="Q49" s="46">
        <f>O49+O44</f>
        <v>35.001244500643736</v>
      </c>
    </row>
    <row r="50" spans="2:18" x14ac:dyDescent="0.25">
      <c r="B50" s="71" t="s">
        <v>34</v>
      </c>
      <c r="C50" s="71">
        <v>102.5</v>
      </c>
      <c r="D50" s="71" t="s">
        <v>65</v>
      </c>
      <c r="E50">
        <f>C50+C44</f>
        <v>103.19877469368257</v>
      </c>
      <c r="F50">
        <f>C50-C44</f>
        <v>101.80122530631743</v>
      </c>
      <c r="H50" s="71" t="s">
        <v>34</v>
      </c>
      <c r="I50" s="71">
        <v>102.5</v>
      </c>
      <c r="J50" s="71" t="s">
        <v>65</v>
      </c>
      <c r="K50">
        <f>I50+C44</f>
        <v>103.19877469368257</v>
      </c>
      <c r="L50">
        <f>I50-C44</f>
        <v>101.80122530631743</v>
      </c>
      <c r="N50" s="71" t="s">
        <v>4</v>
      </c>
      <c r="O50" s="71">
        <v>33.333333333333336</v>
      </c>
      <c r="P50" s="71" t="s">
        <v>64</v>
      </c>
    </row>
    <row r="51" spans="2:18" x14ac:dyDescent="0.25">
      <c r="B51" s="71" t="s">
        <v>35</v>
      </c>
      <c r="C51" s="71">
        <v>132.33333333333334</v>
      </c>
      <c r="D51" s="71" t="s">
        <v>66</v>
      </c>
      <c r="F51">
        <f>C51-C44</f>
        <v>131.63455863965078</v>
      </c>
      <c r="H51" s="71" t="s">
        <v>35</v>
      </c>
      <c r="I51" s="71">
        <v>132.33333333333334</v>
      </c>
      <c r="J51" s="71" t="s">
        <v>66</v>
      </c>
      <c r="L51">
        <f>I51-C44</f>
        <v>131.63455863965078</v>
      </c>
      <c r="N51" s="71" t="s">
        <v>3</v>
      </c>
      <c r="O51" s="71">
        <v>33.5</v>
      </c>
      <c r="P51" s="71" t="s">
        <v>64</v>
      </c>
    </row>
    <row r="52" spans="2:18" x14ac:dyDescent="0.25">
      <c r="B52" s="44" t="s">
        <v>257</v>
      </c>
      <c r="C52" s="44">
        <v>0.69</v>
      </c>
      <c r="H52" s="44" t="s">
        <v>257</v>
      </c>
      <c r="I52" s="44">
        <v>0.69</v>
      </c>
      <c r="N52" s="71" t="s">
        <v>2</v>
      </c>
      <c r="O52" s="71">
        <v>34</v>
      </c>
      <c r="P52" s="71" t="s">
        <v>64</v>
      </c>
    </row>
    <row r="53" spans="2:18" x14ac:dyDescent="0.25">
      <c r="N53" s="71" t="s">
        <v>6</v>
      </c>
      <c r="O53" s="71">
        <v>34.166666666666664</v>
      </c>
      <c r="P53" s="71" t="s">
        <v>64</v>
      </c>
    </row>
    <row r="54" spans="2:18" x14ac:dyDescent="0.25">
      <c r="N54" s="71" t="s">
        <v>5</v>
      </c>
      <c r="O54" s="71">
        <v>34.333333333333336</v>
      </c>
      <c r="P54" s="71" t="s">
        <v>64</v>
      </c>
    </row>
    <row r="55" spans="2:18" x14ac:dyDescent="0.25">
      <c r="N55" s="71" t="s">
        <v>9</v>
      </c>
      <c r="O55" s="71">
        <v>43.166666666666664</v>
      </c>
      <c r="P55" s="71" t="s">
        <v>65</v>
      </c>
      <c r="Q55">
        <f>O55+O44</f>
        <v>44.834577833977065</v>
      </c>
      <c r="R55">
        <f>O55-O44</f>
        <v>41.498755499356264</v>
      </c>
    </row>
    <row r="56" spans="2:18" x14ac:dyDescent="0.25">
      <c r="N56" s="71" t="s">
        <v>8</v>
      </c>
      <c r="O56" s="71">
        <v>43.666666666666664</v>
      </c>
      <c r="P56" s="71" t="s">
        <v>65</v>
      </c>
    </row>
    <row r="57" spans="2:18" ht="15" customHeight="1" x14ac:dyDescent="0.25">
      <c r="N57" s="71" t="s">
        <v>7</v>
      </c>
      <c r="O57" s="71">
        <v>45.5</v>
      </c>
      <c r="P57" s="71" t="s">
        <v>66</v>
      </c>
      <c r="Q57">
        <f>O57+O44</f>
        <v>47.1679111673104</v>
      </c>
      <c r="R57">
        <f>O57-O44</f>
        <v>43.8320888326896</v>
      </c>
    </row>
  </sheetData>
  <sortState ref="B49:C51">
    <sortCondition ref="C49:C51"/>
  </sortState>
  <mergeCells count="11">
    <mergeCell ref="B47:D47"/>
    <mergeCell ref="H47:J47"/>
    <mergeCell ref="N47:P47"/>
    <mergeCell ref="H29:H30"/>
    <mergeCell ref="I29:I30"/>
    <mergeCell ref="B29:B30"/>
    <mergeCell ref="C29:C30"/>
    <mergeCell ref="D29:D30"/>
    <mergeCell ref="E29:E30"/>
    <mergeCell ref="F29:F30"/>
    <mergeCell ref="G29:G3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I53"/>
  <sheetViews>
    <sheetView topLeftCell="A29" zoomScale="80" zoomScaleNormal="80" workbookViewId="0">
      <selection activeCell="AA56" sqref="AA56"/>
    </sheetView>
  </sheetViews>
  <sheetFormatPr defaultRowHeight="15" x14ac:dyDescent="0.25"/>
  <cols>
    <col min="3" max="3" width="13.5703125" customWidth="1"/>
    <col min="4" max="4" width="9.5703125" customWidth="1"/>
  </cols>
  <sheetData>
    <row r="3" spans="3:35" x14ac:dyDescent="0.25">
      <c r="R3" s="3" t="s">
        <v>108</v>
      </c>
    </row>
    <row r="5" spans="3:35" x14ac:dyDescent="0.25">
      <c r="C5" s="129" t="s">
        <v>101</v>
      </c>
      <c r="D5" s="131" t="s">
        <v>67</v>
      </c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29" t="s">
        <v>0</v>
      </c>
      <c r="AI5" s="129" t="s">
        <v>102</v>
      </c>
    </row>
    <row r="6" spans="3:35" x14ac:dyDescent="0.25">
      <c r="C6" s="129"/>
      <c r="D6" s="34">
        <v>1</v>
      </c>
      <c r="E6" s="34">
        <v>2</v>
      </c>
      <c r="F6" s="34">
        <v>3</v>
      </c>
      <c r="G6" s="34">
        <v>4</v>
      </c>
      <c r="H6" s="34">
        <v>5</v>
      </c>
      <c r="I6" s="34">
        <v>6</v>
      </c>
      <c r="J6" s="34">
        <v>7</v>
      </c>
      <c r="K6" s="34">
        <v>8</v>
      </c>
      <c r="L6" s="34">
        <v>9</v>
      </c>
      <c r="M6" s="34">
        <v>10</v>
      </c>
      <c r="N6" s="34">
        <v>11</v>
      </c>
      <c r="O6" s="34">
        <v>12</v>
      </c>
      <c r="P6" s="34">
        <v>13</v>
      </c>
      <c r="Q6" s="34">
        <v>14</v>
      </c>
      <c r="R6" s="34">
        <v>15</v>
      </c>
      <c r="S6" s="34">
        <v>16</v>
      </c>
      <c r="T6" s="34">
        <v>17</v>
      </c>
      <c r="U6" s="34">
        <v>18</v>
      </c>
      <c r="V6" s="34">
        <v>19</v>
      </c>
      <c r="W6" s="34">
        <v>20</v>
      </c>
      <c r="X6" s="34">
        <v>21</v>
      </c>
      <c r="Y6" s="34">
        <v>22</v>
      </c>
      <c r="Z6" s="34">
        <v>23</v>
      </c>
      <c r="AA6" s="34">
        <v>24</v>
      </c>
      <c r="AB6" s="34">
        <v>25</v>
      </c>
      <c r="AC6" s="34">
        <v>26</v>
      </c>
      <c r="AD6" s="34">
        <v>27</v>
      </c>
      <c r="AE6" s="34">
        <v>28</v>
      </c>
      <c r="AF6" s="34">
        <v>29</v>
      </c>
      <c r="AG6" s="34">
        <v>30</v>
      </c>
      <c r="AH6" s="129"/>
      <c r="AI6" s="129"/>
    </row>
    <row r="7" spans="3:35" x14ac:dyDescent="0.25">
      <c r="C7" s="20" t="s">
        <v>110</v>
      </c>
      <c r="D7" s="20">
        <v>0.7</v>
      </c>
      <c r="E7" s="20">
        <v>1</v>
      </c>
      <c r="F7" s="20">
        <v>0.8</v>
      </c>
      <c r="G7" s="20">
        <v>0.8</v>
      </c>
      <c r="H7" s="20">
        <v>0.9</v>
      </c>
      <c r="I7" s="20">
        <v>0.9</v>
      </c>
      <c r="J7" s="20">
        <v>1</v>
      </c>
      <c r="K7" s="20">
        <v>0.8</v>
      </c>
      <c r="L7" s="20">
        <v>0.7</v>
      </c>
      <c r="M7" s="20">
        <v>0.8</v>
      </c>
      <c r="N7" s="20">
        <v>0.8</v>
      </c>
      <c r="O7" s="20">
        <v>0.8</v>
      </c>
      <c r="P7" s="20">
        <v>1</v>
      </c>
      <c r="Q7" s="20">
        <v>0.7</v>
      </c>
      <c r="R7" s="20">
        <v>1</v>
      </c>
      <c r="S7" s="20">
        <v>1</v>
      </c>
      <c r="T7" s="20">
        <v>0.8</v>
      </c>
      <c r="U7" s="20">
        <v>0.9</v>
      </c>
      <c r="V7" s="20">
        <v>0.9</v>
      </c>
      <c r="W7" s="20">
        <v>0.8</v>
      </c>
      <c r="X7" s="20">
        <v>0.6</v>
      </c>
      <c r="Y7" s="20">
        <v>0.7</v>
      </c>
      <c r="Z7" s="20">
        <v>0.8</v>
      </c>
      <c r="AA7" s="20">
        <v>0.8</v>
      </c>
      <c r="AB7" s="20">
        <v>0.7</v>
      </c>
      <c r="AC7" s="20">
        <v>0.8</v>
      </c>
      <c r="AD7" s="20">
        <v>0.6</v>
      </c>
      <c r="AE7" s="20">
        <v>0.7</v>
      </c>
      <c r="AF7" s="20">
        <v>0.6</v>
      </c>
      <c r="AG7" s="20">
        <v>0.8</v>
      </c>
      <c r="AH7" s="20">
        <f>SUM(D7:AG7)</f>
        <v>24.200000000000006</v>
      </c>
      <c r="AI7" s="35">
        <f>AVERAGE(D7:AG7)</f>
        <v>0.80666666666666687</v>
      </c>
    </row>
    <row r="8" spans="3:35" x14ac:dyDescent="0.25">
      <c r="C8" s="20" t="s">
        <v>103</v>
      </c>
      <c r="D8" s="20">
        <v>0.8</v>
      </c>
      <c r="E8" s="20">
        <v>0.9</v>
      </c>
      <c r="F8" s="20">
        <v>0.6</v>
      </c>
      <c r="G8" s="20">
        <v>0.9</v>
      </c>
      <c r="H8" s="20">
        <v>0.9</v>
      </c>
      <c r="I8" s="20">
        <v>0.8</v>
      </c>
      <c r="J8" s="20">
        <v>0.7</v>
      </c>
      <c r="K8" s="20">
        <v>1</v>
      </c>
      <c r="L8" s="20">
        <v>0.8</v>
      </c>
      <c r="M8" s="20">
        <v>0.9</v>
      </c>
      <c r="N8" s="20">
        <v>0.9</v>
      </c>
      <c r="O8" s="20">
        <v>0.8</v>
      </c>
      <c r="P8" s="20">
        <v>1</v>
      </c>
      <c r="Q8" s="20">
        <v>0.8</v>
      </c>
      <c r="R8" s="20">
        <v>0.6</v>
      </c>
      <c r="S8" s="20">
        <v>0.9</v>
      </c>
      <c r="T8" s="20">
        <v>0.7</v>
      </c>
      <c r="U8" s="20">
        <v>0.7</v>
      </c>
      <c r="V8" s="20">
        <v>0.9</v>
      </c>
      <c r="W8" s="20">
        <v>0.7</v>
      </c>
      <c r="X8" s="20">
        <v>0.7</v>
      </c>
      <c r="Y8" s="20">
        <v>0.6</v>
      </c>
      <c r="Z8" s="20">
        <v>0.6</v>
      </c>
      <c r="AA8" s="20">
        <v>0.6</v>
      </c>
      <c r="AB8" s="20">
        <v>0.6</v>
      </c>
      <c r="AC8" s="20">
        <v>0.8</v>
      </c>
      <c r="AD8" s="20">
        <v>0.7</v>
      </c>
      <c r="AE8" s="20">
        <v>0.8</v>
      </c>
      <c r="AF8" s="20">
        <v>0.6</v>
      </c>
      <c r="AG8" s="20">
        <v>0.8</v>
      </c>
      <c r="AH8" s="20">
        <f t="shared" ref="AH8:AH17" si="0">SUM(D8:AG8)</f>
        <v>23.100000000000009</v>
      </c>
      <c r="AI8" s="35">
        <f t="shared" ref="AI8:AI17" si="1">AVERAGE(D8:AG8)</f>
        <v>0.77000000000000024</v>
      </c>
    </row>
    <row r="9" spans="3:35" x14ac:dyDescent="0.25">
      <c r="C9" s="20" t="s">
        <v>104</v>
      </c>
      <c r="D9" s="20">
        <v>0.9</v>
      </c>
      <c r="E9" s="20">
        <v>0.9</v>
      </c>
      <c r="F9" s="20">
        <v>0.8</v>
      </c>
      <c r="G9" s="20">
        <v>0.6</v>
      </c>
      <c r="H9" s="20">
        <v>0.8</v>
      </c>
      <c r="I9" s="20">
        <v>1</v>
      </c>
      <c r="J9" s="20">
        <v>0.7</v>
      </c>
      <c r="K9" s="20">
        <v>0.9</v>
      </c>
      <c r="L9" s="20">
        <v>0.8</v>
      </c>
      <c r="M9" s="20">
        <v>0.9</v>
      </c>
      <c r="N9" s="20">
        <v>0.8</v>
      </c>
      <c r="O9" s="20">
        <v>0.9</v>
      </c>
      <c r="P9" s="20">
        <v>1</v>
      </c>
      <c r="Q9" s="20">
        <v>0.7</v>
      </c>
      <c r="R9" s="20">
        <v>1</v>
      </c>
      <c r="S9" s="20">
        <v>0.9</v>
      </c>
      <c r="T9" s="20">
        <v>0.7</v>
      </c>
      <c r="U9" s="20">
        <v>1</v>
      </c>
      <c r="V9" s="20">
        <v>0.7</v>
      </c>
      <c r="W9" s="20">
        <v>0.7</v>
      </c>
      <c r="X9" s="20">
        <v>1</v>
      </c>
      <c r="Y9" s="20">
        <v>0.6</v>
      </c>
      <c r="Z9" s="20">
        <v>0.8</v>
      </c>
      <c r="AA9" s="20">
        <v>0.8</v>
      </c>
      <c r="AB9" s="20">
        <v>1</v>
      </c>
      <c r="AC9" s="20">
        <v>1</v>
      </c>
      <c r="AD9" s="20">
        <v>0.7</v>
      </c>
      <c r="AE9" s="20">
        <v>1</v>
      </c>
      <c r="AF9" s="20">
        <v>0.7</v>
      </c>
      <c r="AG9" s="20">
        <v>1</v>
      </c>
      <c r="AH9" s="20">
        <f t="shared" si="0"/>
        <v>25.3</v>
      </c>
      <c r="AI9" s="35">
        <f t="shared" si="1"/>
        <v>0.84333333333333338</v>
      </c>
    </row>
    <row r="10" spans="3:35" x14ac:dyDescent="0.25">
      <c r="C10" s="20" t="s">
        <v>105</v>
      </c>
      <c r="D10" s="20">
        <v>0.9</v>
      </c>
      <c r="E10" s="20">
        <v>1</v>
      </c>
      <c r="F10" s="20">
        <v>0.8</v>
      </c>
      <c r="G10" s="20">
        <v>0.7</v>
      </c>
      <c r="H10" s="20">
        <v>0.8</v>
      </c>
      <c r="I10" s="20">
        <v>0.8</v>
      </c>
      <c r="J10" s="20">
        <v>0.9</v>
      </c>
      <c r="K10" s="20">
        <v>0.9</v>
      </c>
      <c r="L10" s="20">
        <v>0.6</v>
      </c>
      <c r="M10" s="20">
        <v>0.9</v>
      </c>
      <c r="N10" s="20">
        <v>1</v>
      </c>
      <c r="O10" s="20">
        <v>0.9</v>
      </c>
      <c r="P10" s="20">
        <v>0.9</v>
      </c>
      <c r="Q10" s="20">
        <v>0.6</v>
      </c>
      <c r="R10" s="20">
        <v>0.7</v>
      </c>
      <c r="S10" s="20">
        <v>0.8</v>
      </c>
      <c r="T10" s="20">
        <v>0.8</v>
      </c>
      <c r="U10" s="20">
        <v>0.8</v>
      </c>
      <c r="V10" s="20">
        <v>0.7</v>
      </c>
      <c r="W10" s="20">
        <v>0.7</v>
      </c>
      <c r="X10" s="20">
        <v>0.7</v>
      </c>
      <c r="Y10" s="20">
        <v>1</v>
      </c>
      <c r="Z10" s="20">
        <v>0.7</v>
      </c>
      <c r="AA10" s="20">
        <v>0.7</v>
      </c>
      <c r="AB10" s="20">
        <v>0.7</v>
      </c>
      <c r="AC10" s="20">
        <v>0.7</v>
      </c>
      <c r="AD10" s="20">
        <v>0.8</v>
      </c>
      <c r="AE10" s="20">
        <v>1</v>
      </c>
      <c r="AF10" s="20">
        <v>0.8</v>
      </c>
      <c r="AG10" s="20">
        <v>0.9</v>
      </c>
      <c r="AH10" s="20">
        <f t="shared" si="0"/>
        <v>24.2</v>
      </c>
      <c r="AI10" s="35">
        <f t="shared" si="1"/>
        <v>0.80666666666666664</v>
      </c>
    </row>
    <row r="11" spans="3:35" x14ac:dyDescent="0.25">
      <c r="C11" s="20" t="s">
        <v>106</v>
      </c>
      <c r="D11" s="20">
        <v>0.9</v>
      </c>
      <c r="E11" s="20">
        <v>1</v>
      </c>
      <c r="F11" s="20">
        <v>0.8</v>
      </c>
      <c r="G11" s="20">
        <v>0.7</v>
      </c>
      <c r="H11" s="20">
        <v>0.8</v>
      </c>
      <c r="I11" s="20">
        <v>0.8</v>
      </c>
      <c r="J11" s="20">
        <v>0.9</v>
      </c>
      <c r="K11" s="20">
        <v>0.9</v>
      </c>
      <c r="L11" s="20">
        <v>0.7</v>
      </c>
      <c r="M11" s="20">
        <v>0.9</v>
      </c>
      <c r="N11" s="20">
        <v>1</v>
      </c>
      <c r="O11" s="20">
        <v>0.9</v>
      </c>
      <c r="P11" s="20">
        <v>0.9</v>
      </c>
      <c r="Q11" s="20">
        <v>0.6</v>
      </c>
      <c r="R11" s="20">
        <v>0.7</v>
      </c>
      <c r="S11" s="20">
        <v>0.8</v>
      </c>
      <c r="T11" s="20">
        <v>0.8</v>
      </c>
      <c r="U11" s="20">
        <v>1</v>
      </c>
      <c r="V11" s="20">
        <v>0.8</v>
      </c>
      <c r="W11" s="20">
        <v>0.7</v>
      </c>
      <c r="X11" s="20">
        <v>0.6</v>
      </c>
      <c r="Y11" s="20">
        <v>0.8</v>
      </c>
      <c r="Z11" s="20">
        <v>0.7</v>
      </c>
      <c r="AA11" s="20">
        <v>0.7</v>
      </c>
      <c r="AB11" s="20">
        <v>0.6</v>
      </c>
      <c r="AC11" s="20">
        <v>0.7</v>
      </c>
      <c r="AD11" s="20">
        <v>0.7</v>
      </c>
      <c r="AE11" s="20">
        <v>1</v>
      </c>
      <c r="AF11" s="20">
        <v>0.8</v>
      </c>
      <c r="AG11" s="20">
        <v>0.6</v>
      </c>
      <c r="AH11" s="20">
        <f t="shared" si="0"/>
        <v>23.800000000000004</v>
      </c>
      <c r="AI11" s="35">
        <f t="shared" si="1"/>
        <v>0.79333333333333345</v>
      </c>
    </row>
    <row r="12" spans="3:35" x14ac:dyDescent="0.25">
      <c r="C12" s="20" t="s">
        <v>107</v>
      </c>
      <c r="D12" s="20">
        <v>0.9</v>
      </c>
      <c r="E12" s="20">
        <v>1</v>
      </c>
      <c r="F12" s="20">
        <v>1</v>
      </c>
      <c r="G12" s="20">
        <v>0.7</v>
      </c>
      <c r="H12" s="20">
        <v>0.8</v>
      </c>
      <c r="I12" s="20">
        <v>0.8</v>
      </c>
      <c r="J12" s="20">
        <v>0.9</v>
      </c>
      <c r="K12" s="20">
        <v>0.9</v>
      </c>
      <c r="L12" s="20">
        <v>0.7</v>
      </c>
      <c r="M12" s="20">
        <v>0.9</v>
      </c>
      <c r="N12" s="20">
        <v>1</v>
      </c>
      <c r="O12" s="20">
        <v>0.9</v>
      </c>
      <c r="P12" s="20">
        <v>0.9</v>
      </c>
      <c r="Q12" s="20">
        <v>0.6</v>
      </c>
      <c r="R12" s="20">
        <v>0.7</v>
      </c>
      <c r="S12" s="20">
        <v>0.8</v>
      </c>
      <c r="T12" s="20">
        <v>0.9</v>
      </c>
      <c r="U12" s="20">
        <v>0.8</v>
      </c>
      <c r="V12" s="20">
        <v>0.8</v>
      </c>
      <c r="W12" s="20">
        <v>0.6</v>
      </c>
      <c r="X12" s="20">
        <v>0.6</v>
      </c>
      <c r="Y12" s="20">
        <v>0.8</v>
      </c>
      <c r="Z12" s="20">
        <v>0.7</v>
      </c>
      <c r="AA12" s="20">
        <v>0.7</v>
      </c>
      <c r="AB12" s="20">
        <v>0.6</v>
      </c>
      <c r="AC12" s="20">
        <v>0.7</v>
      </c>
      <c r="AD12" s="20">
        <v>0.8</v>
      </c>
      <c r="AE12" s="20">
        <v>0.9</v>
      </c>
      <c r="AF12" s="20">
        <v>0.8</v>
      </c>
      <c r="AG12" s="20">
        <v>0.7</v>
      </c>
      <c r="AH12" s="20">
        <f t="shared" si="0"/>
        <v>23.900000000000002</v>
      </c>
      <c r="AI12" s="35">
        <f t="shared" si="1"/>
        <v>0.79666666666666675</v>
      </c>
    </row>
    <row r="13" spans="3:35" x14ac:dyDescent="0.25">
      <c r="C13" s="20" t="s">
        <v>109</v>
      </c>
      <c r="D13" s="20">
        <v>0.7</v>
      </c>
      <c r="E13" s="20">
        <v>1</v>
      </c>
      <c r="F13" s="20">
        <v>0.6</v>
      </c>
      <c r="G13" s="20">
        <v>1</v>
      </c>
      <c r="H13" s="20">
        <v>1</v>
      </c>
      <c r="I13" s="20">
        <v>0.8</v>
      </c>
      <c r="J13" s="20">
        <v>0.8</v>
      </c>
      <c r="K13" s="20">
        <v>0.9</v>
      </c>
      <c r="L13" s="20">
        <v>0.9</v>
      </c>
      <c r="M13" s="20">
        <v>0.7</v>
      </c>
      <c r="N13" s="20">
        <v>1</v>
      </c>
      <c r="O13" s="20">
        <v>0.8</v>
      </c>
      <c r="P13" s="20">
        <v>1</v>
      </c>
      <c r="Q13" s="20">
        <v>0.9</v>
      </c>
      <c r="R13" s="20">
        <v>0.8</v>
      </c>
      <c r="S13" s="20">
        <v>1</v>
      </c>
      <c r="T13" s="20">
        <v>0.8</v>
      </c>
      <c r="U13" s="20">
        <v>0.7</v>
      </c>
      <c r="V13" s="20">
        <v>1</v>
      </c>
      <c r="W13" s="20">
        <v>0.8</v>
      </c>
      <c r="X13" s="20">
        <v>0.8</v>
      </c>
      <c r="Y13" s="20">
        <v>0.9</v>
      </c>
      <c r="Z13" s="20">
        <v>0.7</v>
      </c>
      <c r="AA13" s="20">
        <v>0.7</v>
      </c>
      <c r="AB13" s="20">
        <v>0.7</v>
      </c>
      <c r="AC13" s="20">
        <v>1</v>
      </c>
      <c r="AD13" s="20">
        <v>1</v>
      </c>
      <c r="AE13" s="20">
        <v>0.7</v>
      </c>
      <c r="AF13" s="20">
        <v>0.9</v>
      </c>
      <c r="AG13" s="20">
        <v>0.6</v>
      </c>
      <c r="AH13" s="20">
        <f t="shared" si="0"/>
        <v>25.2</v>
      </c>
      <c r="AI13" s="35">
        <f t="shared" si="1"/>
        <v>0.84</v>
      </c>
    </row>
    <row r="14" spans="3:35" x14ac:dyDescent="0.25">
      <c r="C14" s="20" t="s">
        <v>111</v>
      </c>
      <c r="D14" s="20">
        <v>1</v>
      </c>
      <c r="E14" s="20">
        <v>0.8</v>
      </c>
      <c r="F14" s="20">
        <v>0.9</v>
      </c>
      <c r="G14" s="20">
        <v>0.8</v>
      </c>
      <c r="H14" s="20">
        <v>0.9</v>
      </c>
      <c r="I14" s="20">
        <v>0.7</v>
      </c>
      <c r="J14" s="20">
        <v>0.8</v>
      </c>
      <c r="K14" s="20">
        <v>0.7</v>
      </c>
      <c r="L14" s="20">
        <v>0.7</v>
      </c>
      <c r="M14" s="20">
        <v>0.9</v>
      </c>
      <c r="N14" s="20">
        <v>0.7</v>
      </c>
      <c r="O14" s="20">
        <v>1</v>
      </c>
      <c r="P14" s="20">
        <v>0.8</v>
      </c>
      <c r="Q14" s="20">
        <v>0.9</v>
      </c>
      <c r="R14" s="20">
        <v>0.8</v>
      </c>
      <c r="S14" s="20">
        <v>0.8</v>
      </c>
      <c r="T14" s="20">
        <v>1</v>
      </c>
      <c r="U14" s="20">
        <v>0.7</v>
      </c>
      <c r="V14" s="20">
        <v>0.8</v>
      </c>
      <c r="W14" s="20">
        <v>0.6</v>
      </c>
      <c r="X14" s="20">
        <v>0.6</v>
      </c>
      <c r="Y14" s="20">
        <v>0.8</v>
      </c>
      <c r="Z14" s="20">
        <v>0.6</v>
      </c>
      <c r="AA14" s="20">
        <v>0.6</v>
      </c>
      <c r="AB14" s="20">
        <v>0.8</v>
      </c>
      <c r="AC14" s="20">
        <v>0.7</v>
      </c>
      <c r="AD14" s="20">
        <v>1</v>
      </c>
      <c r="AE14" s="20">
        <v>0.8</v>
      </c>
      <c r="AF14" s="20">
        <v>0.9</v>
      </c>
      <c r="AG14" s="20">
        <v>0.8</v>
      </c>
      <c r="AH14" s="20">
        <f t="shared" si="0"/>
        <v>23.900000000000009</v>
      </c>
      <c r="AI14" s="35">
        <f t="shared" si="1"/>
        <v>0.79666666666666697</v>
      </c>
    </row>
    <row r="15" spans="3:35" x14ac:dyDescent="0.25">
      <c r="C15" s="20" t="s">
        <v>112</v>
      </c>
      <c r="D15" s="20">
        <v>1</v>
      </c>
      <c r="E15" s="20">
        <v>0.9</v>
      </c>
      <c r="F15" s="20">
        <v>0.9</v>
      </c>
      <c r="G15" s="20">
        <v>0.9</v>
      </c>
      <c r="H15" s="20">
        <v>0.9</v>
      </c>
      <c r="I15" s="20">
        <v>0.7</v>
      </c>
      <c r="J15" s="20">
        <v>0.8</v>
      </c>
      <c r="K15" s="20">
        <v>0.9</v>
      </c>
      <c r="L15" s="20">
        <v>0.8</v>
      </c>
      <c r="M15" s="20">
        <v>0.9</v>
      </c>
      <c r="N15" s="20">
        <v>0.7</v>
      </c>
      <c r="O15" s="20">
        <v>1</v>
      </c>
      <c r="P15" s="20">
        <v>0.9</v>
      </c>
      <c r="Q15" s="20">
        <v>0.7</v>
      </c>
      <c r="R15" s="20">
        <v>0.8</v>
      </c>
      <c r="S15" s="20">
        <v>1</v>
      </c>
      <c r="T15" s="20">
        <v>1</v>
      </c>
      <c r="U15" s="20">
        <v>0.8</v>
      </c>
      <c r="V15" s="20">
        <v>0.7</v>
      </c>
      <c r="W15" s="20">
        <v>0.7</v>
      </c>
      <c r="X15" s="20">
        <v>0.6</v>
      </c>
      <c r="Y15" s="20">
        <v>1</v>
      </c>
      <c r="Z15" s="20">
        <v>0.8</v>
      </c>
      <c r="AA15" s="20">
        <v>0.8</v>
      </c>
      <c r="AB15" s="20">
        <v>0.9</v>
      </c>
      <c r="AC15" s="20">
        <v>0.7</v>
      </c>
      <c r="AD15" s="20">
        <v>0.9</v>
      </c>
      <c r="AE15" s="20">
        <v>0.8</v>
      </c>
      <c r="AF15" s="20">
        <v>1</v>
      </c>
      <c r="AG15" s="20">
        <v>0.8</v>
      </c>
      <c r="AH15" s="20">
        <f t="shared" si="0"/>
        <v>25.3</v>
      </c>
      <c r="AI15" s="35">
        <f t="shared" si="1"/>
        <v>0.84333333333333338</v>
      </c>
    </row>
    <row r="16" spans="3:35" x14ac:dyDescent="0.25">
      <c r="C16" s="20" t="s">
        <v>113</v>
      </c>
      <c r="D16" s="20">
        <v>1</v>
      </c>
      <c r="E16" s="20">
        <v>0.9</v>
      </c>
      <c r="F16" s="20">
        <v>0.9</v>
      </c>
      <c r="G16" s="20">
        <v>1</v>
      </c>
      <c r="H16" s="20">
        <v>0.9</v>
      </c>
      <c r="I16" s="20">
        <v>0.7</v>
      </c>
      <c r="J16" s="20">
        <v>0.8</v>
      </c>
      <c r="K16" s="20">
        <v>0.9</v>
      </c>
      <c r="L16" s="20">
        <v>0.9</v>
      </c>
      <c r="M16" s="20">
        <v>0.9</v>
      </c>
      <c r="N16" s="20">
        <v>0.7</v>
      </c>
      <c r="O16" s="20">
        <v>1</v>
      </c>
      <c r="P16" s="20">
        <v>1</v>
      </c>
      <c r="Q16" s="20">
        <v>0.8</v>
      </c>
      <c r="R16" s="20">
        <v>0.7</v>
      </c>
      <c r="S16" s="20">
        <v>0.9</v>
      </c>
      <c r="T16" s="20">
        <v>1</v>
      </c>
      <c r="U16" s="20">
        <v>1</v>
      </c>
      <c r="V16" s="20">
        <v>0.9</v>
      </c>
      <c r="W16" s="20">
        <v>0.9</v>
      </c>
      <c r="X16" s="20">
        <v>0.8</v>
      </c>
      <c r="Y16" s="20">
        <v>1</v>
      </c>
      <c r="Z16" s="20">
        <v>0.6</v>
      </c>
      <c r="AA16" s="20">
        <v>0.6</v>
      </c>
      <c r="AB16" s="20">
        <v>0.8</v>
      </c>
      <c r="AC16" s="20">
        <v>0.7</v>
      </c>
      <c r="AD16" s="20">
        <v>0.8</v>
      </c>
      <c r="AE16" s="20">
        <v>0.8</v>
      </c>
      <c r="AF16" s="20">
        <v>1</v>
      </c>
      <c r="AG16" s="20">
        <v>0.8</v>
      </c>
      <c r="AH16" s="20">
        <f t="shared" si="0"/>
        <v>25.700000000000003</v>
      </c>
      <c r="AI16" s="35">
        <f t="shared" si="1"/>
        <v>0.8566666666666668</v>
      </c>
    </row>
    <row r="17" spans="3:35" x14ac:dyDescent="0.25">
      <c r="C17" s="20" t="s">
        <v>114</v>
      </c>
      <c r="D17" s="20">
        <v>1</v>
      </c>
      <c r="E17" s="20">
        <v>0.9</v>
      </c>
      <c r="F17" s="20">
        <v>0.9</v>
      </c>
      <c r="G17" s="20">
        <v>0.6</v>
      </c>
      <c r="H17" s="20">
        <v>0.9</v>
      </c>
      <c r="I17" s="20">
        <v>0.7</v>
      </c>
      <c r="J17" s="20">
        <v>0.8</v>
      </c>
      <c r="K17" s="20">
        <v>0.9</v>
      </c>
      <c r="L17" s="20">
        <v>0.8</v>
      </c>
      <c r="M17" s="20">
        <v>0.9</v>
      </c>
      <c r="N17" s="20">
        <v>0.7</v>
      </c>
      <c r="O17" s="20">
        <v>1</v>
      </c>
      <c r="P17" s="20">
        <v>0.9</v>
      </c>
      <c r="Q17" s="20">
        <v>0.7</v>
      </c>
      <c r="R17" s="20">
        <v>0.7</v>
      </c>
      <c r="S17" s="20">
        <v>0.8</v>
      </c>
      <c r="T17" s="20">
        <v>0.9</v>
      </c>
      <c r="U17" s="20">
        <v>1</v>
      </c>
      <c r="V17" s="20">
        <v>1</v>
      </c>
      <c r="W17" s="20">
        <v>0.6</v>
      </c>
      <c r="X17" s="20">
        <v>0.6</v>
      </c>
      <c r="Y17" s="20">
        <v>0.9</v>
      </c>
      <c r="Z17" s="20">
        <v>0.7</v>
      </c>
      <c r="AA17" s="20">
        <v>0.7</v>
      </c>
      <c r="AB17" s="20">
        <v>0.8</v>
      </c>
      <c r="AC17" s="20">
        <v>0.7</v>
      </c>
      <c r="AD17" s="20">
        <v>0.9</v>
      </c>
      <c r="AE17" s="20">
        <v>0.8</v>
      </c>
      <c r="AF17" s="20">
        <v>0.9</v>
      </c>
      <c r="AG17" s="20">
        <v>0.9</v>
      </c>
      <c r="AH17" s="20">
        <f t="shared" si="0"/>
        <v>24.599999999999998</v>
      </c>
      <c r="AI17" s="35">
        <f t="shared" si="1"/>
        <v>0.82</v>
      </c>
    </row>
    <row r="21" spans="3:35" x14ac:dyDescent="0.25">
      <c r="G21" s="3" t="s">
        <v>128</v>
      </c>
    </row>
    <row r="23" spans="3:35" x14ac:dyDescent="0.25">
      <c r="C23" s="137" t="s">
        <v>115</v>
      </c>
      <c r="D23" s="132" t="s">
        <v>116</v>
      </c>
      <c r="E23" s="133"/>
      <c r="F23" s="133"/>
      <c r="G23" s="133"/>
      <c r="H23" s="133"/>
      <c r="I23" s="133"/>
      <c r="J23" s="133"/>
      <c r="K23" s="133"/>
      <c r="L23" s="134"/>
      <c r="M23" s="135" t="s">
        <v>117</v>
      </c>
      <c r="N23" s="135" t="s">
        <v>118</v>
      </c>
    </row>
    <row r="24" spans="3:35" x14ac:dyDescent="0.25">
      <c r="C24" s="138"/>
      <c r="D24" s="34" t="s">
        <v>119</v>
      </c>
      <c r="E24" s="34" t="s">
        <v>120</v>
      </c>
      <c r="F24" s="34" t="s">
        <v>121</v>
      </c>
      <c r="G24" s="34" t="s">
        <v>122</v>
      </c>
      <c r="H24" s="34" t="s">
        <v>123</v>
      </c>
      <c r="I24" s="34" t="s">
        <v>124</v>
      </c>
      <c r="J24" s="34" t="s">
        <v>125</v>
      </c>
      <c r="K24" s="34" t="s">
        <v>126</v>
      </c>
      <c r="L24" s="34" t="s">
        <v>127</v>
      </c>
      <c r="M24" s="136"/>
      <c r="N24" s="136"/>
    </row>
    <row r="25" spans="3:35" x14ac:dyDescent="0.25">
      <c r="C25" s="20" t="s">
        <v>110</v>
      </c>
      <c r="D25" s="24">
        <v>6.6666670000000003</v>
      </c>
      <c r="E25" s="35">
        <v>99.9</v>
      </c>
      <c r="F25" s="35">
        <v>13.966670000000001</v>
      </c>
      <c r="G25" s="35">
        <v>10.83333</v>
      </c>
      <c r="H25" s="35">
        <v>99.9</v>
      </c>
      <c r="I25" s="35">
        <v>18.466670000000001</v>
      </c>
      <c r="J25" s="35">
        <v>11.93333</v>
      </c>
      <c r="K25" s="35">
        <v>99.9</v>
      </c>
      <c r="L25" s="35">
        <v>32.033329999999999</v>
      </c>
      <c r="M25" s="35">
        <f>K25</f>
        <v>99.9</v>
      </c>
      <c r="N25" s="35">
        <f>D25</f>
        <v>6.6666670000000003</v>
      </c>
    </row>
    <row r="26" spans="3:35" x14ac:dyDescent="0.25">
      <c r="C26" s="20" t="s">
        <v>103</v>
      </c>
      <c r="D26" s="35">
        <v>45.5</v>
      </c>
      <c r="E26" s="35">
        <v>43.666670000000003</v>
      </c>
      <c r="F26" s="35">
        <v>43.166670000000003</v>
      </c>
      <c r="G26" s="35">
        <v>33.333329999999997</v>
      </c>
      <c r="H26" s="35">
        <v>33.333329999999997</v>
      </c>
      <c r="I26" s="35">
        <v>33.5</v>
      </c>
      <c r="J26" s="35">
        <v>34.333329999999997</v>
      </c>
      <c r="K26" s="35">
        <v>33</v>
      </c>
      <c r="L26" s="35">
        <v>34.166670000000003</v>
      </c>
      <c r="M26" s="35">
        <f>D26</f>
        <v>45.5</v>
      </c>
      <c r="N26" s="35">
        <f>K26</f>
        <v>33</v>
      </c>
    </row>
    <row r="27" spans="3:35" x14ac:dyDescent="0.25">
      <c r="C27" s="20" t="s">
        <v>104</v>
      </c>
      <c r="D27" s="35">
        <v>323.82400000000001</v>
      </c>
      <c r="E27" s="35">
        <v>353.03899999999999</v>
      </c>
      <c r="F27" s="35">
        <v>336.37200000000001</v>
      </c>
      <c r="G27" s="35">
        <v>308.92099999999999</v>
      </c>
      <c r="H27" s="35">
        <v>331.27499999999998</v>
      </c>
      <c r="I27" s="35">
        <v>304.02</v>
      </c>
      <c r="J27" s="35">
        <v>267.35300000000001</v>
      </c>
      <c r="K27" s="35">
        <v>270.29399999999998</v>
      </c>
      <c r="L27" s="35">
        <v>314.00900000000001</v>
      </c>
      <c r="M27" s="35">
        <f>E27</f>
        <v>353.03899999999999</v>
      </c>
      <c r="N27" s="35">
        <f>J27</f>
        <v>267.35300000000001</v>
      </c>
    </row>
    <row r="28" spans="3:35" x14ac:dyDescent="0.25">
      <c r="C28" s="20" t="s">
        <v>105</v>
      </c>
      <c r="D28" s="35">
        <v>41.92</v>
      </c>
      <c r="E28" s="35">
        <v>31.14</v>
      </c>
      <c r="F28" s="35">
        <v>33.96</v>
      </c>
      <c r="G28" s="35">
        <v>32.453299999999999</v>
      </c>
      <c r="H28" s="35">
        <v>32.206699999999998</v>
      </c>
      <c r="I28" s="35">
        <v>31.49</v>
      </c>
      <c r="J28" s="35">
        <v>31.936699999999998</v>
      </c>
      <c r="K28" s="35">
        <v>31.95</v>
      </c>
      <c r="L28" s="35">
        <v>31.883299999999998</v>
      </c>
      <c r="M28" s="35">
        <f>D28</f>
        <v>41.92</v>
      </c>
      <c r="N28" s="35">
        <f>E28</f>
        <v>31.14</v>
      </c>
    </row>
    <row r="29" spans="3:35" x14ac:dyDescent="0.25">
      <c r="C29" s="20" t="s">
        <v>106</v>
      </c>
      <c r="D29" s="35">
        <v>37.51</v>
      </c>
      <c r="E29" s="35">
        <v>27.46</v>
      </c>
      <c r="F29" s="35">
        <v>33.450000000000003</v>
      </c>
      <c r="G29" s="35">
        <v>22.953299999999999</v>
      </c>
      <c r="H29" s="35">
        <v>23.226700000000001</v>
      </c>
      <c r="I29" s="35">
        <v>15.85</v>
      </c>
      <c r="J29" s="35">
        <v>14.9933</v>
      </c>
      <c r="K29" s="35">
        <v>10.023300000000001</v>
      </c>
      <c r="L29" s="35">
        <v>9.5500000000000007</v>
      </c>
      <c r="M29" s="35">
        <f>D29</f>
        <v>37.51</v>
      </c>
      <c r="N29" s="35">
        <f>L29</f>
        <v>9.5500000000000007</v>
      </c>
    </row>
    <row r="30" spans="3:35" x14ac:dyDescent="0.25">
      <c r="C30" s="20" t="s">
        <v>107</v>
      </c>
      <c r="D30" s="35">
        <v>39.520000000000003</v>
      </c>
      <c r="E30" s="35">
        <v>27.8367</v>
      </c>
      <c r="F30" s="35">
        <v>34.1</v>
      </c>
      <c r="G30" s="35">
        <v>26.4</v>
      </c>
      <c r="H30" s="35">
        <v>26.15</v>
      </c>
      <c r="I30" s="35">
        <v>21.59</v>
      </c>
      <c r="J30" s="35">
        <v>21.173300000000001</v>
      </c>
      <c r="K30" s="35">
        <v>17.0733</v>
      </c>
      <c r="L30" s="35">
        <v>16.793299999999999</v>
      </c>
      <c r="M30" s="35">
        <f>D30</f>
        <v>39.520000000000003</v>
      </c>
      <c r="N30" s="35">
        <f>L30</f>
        <v>16.793299999999999</v>
      </c>
    </row>
    <row r="31" spans="3:35" x14ac:dyDescent="0.25">
      <c r="C31" s="20" t="s">
        <v>109</v>
      </c>
      <c r="D31" s="35">
        <v>22.99</v>
      </c>
      <c r="E31" s="35">
        <v>22.45</v>
      </c>
      <c r="F31" s="35">
        <v>23.26</v>
      </c>
      <c r="G31" s="35">
        <v>23.81</v>
      </c>
      <c r="H31" s="35">
        <v>23.26</v>
      </c>
      <c r="I31" s="35">
        <v>23.81</v>
      </c>
      <c r="J31" s="35">
        <v>25.71</v>
      </c>
      <c r="K31" s="35">
        <v>25.16</v>
      </c>
      <c r="L31" s="35">
        <v>25.16</v>
      </c>
      <c r="M31" s="35">
        <f>J31</f>
        <v>25.71</v>
      </c>
      <c r="N31" s="35">
        <f>E31</f>
        <v>22.45</v>
      </c>
    </row>
    <row r="32" spans="3:35" x14ac:dyDescent="0.25">
      <c r="C32" s="20" t="s">
        <v>111</v>
      </c>
      <c r="D32" s="35">
        <v>3.3666670000000001</v>
      </c>
      <c r="E32" s="35">
        <v>3.9</v>
      </c>
      <c r="F32" s="35">
        <v>3.3</v>
      </c>
      <c r="G32" s="35">
        <v>3.4</v>
      </c>
      <c r="H32" s="35">
        <v>3.3666670000000001</v>
      </c>
      <c r="I32" s="35">
        <v>3.9333330000000002</v>
      </c>
      <c r="J32" s="35">
        <v>3.9666670000000002</v>
      </c>
      <c r="K32" s="35">
        <v>3.6</v>
      </c>
      <c r="L32" s="35">
        <v>4.0666669999999998</v>
      </c>
      <c r="M32" s="35">
        <f>L32</f>
        <v>4.0666669999999998</v>
      </c>
      <c r="N32" s="35">
        <f>F32</f>
        <v>3.3</v>
      </c>
    </row>
    <row r="33" spans="3:23" x14ac:dyDescent="0.25">
      <c r="C33" s="20" t="s">
        <v>112</v>
      </c>
      <c r="D33" s="35">
        <v>3.3666670000000001</v>
      </c>
      <c r="E33" s="35">
        <v>3.2</v>
      </c>
      <c r="F33" s="35">
        <v>3.4</v>
      </c>
      <c r="G33" s="35">
        <v>3.4</v>
      </c>
      <c r="H33" s="35">
        <v>3.233333</v>
      </c>
      <c r="I33" s="35">
        <v>3.8666670000000001</v>
      </c>
      <c r="J33" s="35">
        <v>3.733333</v>
      </c>
      <c r="K33" s="35">
        <v>3.3</v>
      </c>
      <c r="L33" s="35">
        <v>3.5333329999999998</v>
      </c>
      <c r="M33" s="35">
        <f>I33</f>
        <v>3.8666670000000001</v>
      </c>
      <c r="N33" s="35">
        <f>E33</f>
        <v>3.2</v>
      </c>
    </row>
    <row r="34" spans="3:23" x14ac:dyDescent="0.25">
      <c r="C34" s="20" t="s">
        <v>113</v>
      </c>
      <c r="D34" s="35">
        <v>3.7</v>
      </c>
      <c r="E34" s="35">
        <v>3.4666700000000001</v>
      </c>
      <c r="F34" s="35">
        <v>3.26667</v>
      </c>
      <c r="G34" s="35">
        <v>3.3</v>
      </c>
      <c r="H34" s="35">
        <v>3.4</v>
      </c>
      <c r="I34" s="35">
        <v>3.23333</v>
      </c>
      <c r="J34" s="35">
        <v>3.3</v>
      </c>
      <c r="K34" s="35">
        <v>3.2</v>
      </c>
      <c r="L34" s="35">
        <v>3.2</v>
      </c>
      <c r="M34" s="35">
        <f>D34</f>
        <v>3.7</v>
      </c>
      <c r="N34" s="35">
        <f>L34</f>
        <v>3.2</v>
      </c>
    </row>
    <row r="35" spans="3:23" x14ac:dyDescent="0.25">
      <c r="C35" s="20" t="s">
        <v>114</v>
      </c>
      <c r="D35" s="35">
        <v>3.1666669999999999</v>
      </c>
      <c r="E35" s="35">
        <v>3.3333330000000001</v>
      </c>
      <c r="F35" s="35">
        <v>3.1666669999999999</v>
      </c>
      <c r="G35" s="35">
        <v>2.9333330000000002</v>
      </c>
      <c r="H35" s="35">
        <v>3.1</v>
      </c>
      <c r="I35" s="35">
        <v>3.266667</v>
      </c>
      <c r="J35" s="35">
        <v>3.0666669999999998</v>
      </c>
      <c r="K35" s="35">
        <v>3.1666669999999999</v>
      </c>
      <c r="L35" s="35">
        <v>3</v>
      </c>
      <c r="M35" s="35">
        <f>E35</f>
        <v>3.3333330000000001</v>
      </c>
      <c r="N35" s="35">
        <f>G35</f>
        <v>2.9333330000000002</v>
      </c>
    </row>
    <row r="38" spans="3:23" x14ac:dyDescent="0.25">
      <c r="M38" s="3" t="s">
        <v>133</v>
      </c>
    </row>
    <row r="40" spans="3:23" x14ac:dyDescent="0.25">
      <c r="C40" s="129" t="s">
        <v>115</v>
      </c>
      <c r="D40" s="130" t="s">
        <v>129</v>
      </c>
      <c r="E40" s="130" t="s">
        <v>130</v>
      </c>
      <c r="F40" s="127" t="s">
        <v>119</v>
      </c>
      <c r="G40" s="128"/>
      <c r="H40" s="127" t="s">
        <v>120</v>
      </c>
      <c r="I40" s="128"/>
      <c r="J40" s="127" t="s">
        <v>121</v>
      </c>
      <c r="K40" s="128"/>
      <c r="L40" s="127" t="s">
        <v>122</v>
      </c>
      <c r="M40" s="128"/>
      <c r="N40" s="127" t="s">
        <v>123</v>
      </c>
      <c r="O40" s="128"/>
      <c r="P40" s="127" t="s">
        <v>124</v>
      </c>
      <c r="Q40" s="128"/>
      <c r="R40" s="127" t="s">
        <v>125</v>
      </c>
      <c r="S40" s="128"/>
      <c r="T40" s="127" t="s">
        <v>126</v>
      </c>
      <c r="U40" s="128"/>
      <c r="V40" s="127" t="s">
        <v>127</v>
      </c>
      <c r="W40" s="128"/>
    </row>
    <row r="41" spans="3:23" ht="30" x14ac:dyDescent="0.25">
      <c r="C41" s="129"/>
      <c r="D41" s="130"/>
      <c r="E41" s="130"/>
      <c r="F41" s="36" t="s">
        <v>131</v>
      </c>
      <c r="G41" s="36" t="s">
        <v>132</v>
      </c>
      <c r="H41" s="36" t="s">
        <v>131</v>
      </c>
      <c r="I41" s="36" t="s">
        <v>132</v>
      </c>
      <c r="J41" s="36" t="s">
        <v>131</v>
      </c>
      <c r="K41" s="36" t="s">
        <v>132</v>
      </c>
      <c r="L41" s="36" t="s">
        <v>131</v>
      </c>
      <c r="M41" s="36" t="s">
        <v>132</v>
      </c>
      <c r="N41" s="36" t="s">
        <v>131</v>
      </c>
      <c r="O41" s="36" t="s">
        <v>132</v>
      </c>
      <c r="P41" s="36" t="s">
        <v>131</v>
      </c>
      <c r="Q41" s="36" t="s">
        <v>132</v>
      </c>
      <c r="R41" s="36" t="s">
        <v>131</v>
      </c>
      <c r="S41" s="36" t="s">
        <v>132</v>
      </c>
      <c r="T41" s="36" t="s">
        <v>131</v>
      </c>
      <c r="U41" s="36" t="s">
        <v>132</v>
      </c>
      <c r="V41" s="36" t="s">
        <v>131</v>
      </c>
      <c r="W41" s="36" t="s">
        <v>132</v>
      </c>
    </row>
    <row r="42" spans="3:23" x14ac:dyDescent="0.25">
      <c r="C42" s="20" t="s">
        <v>110</v>
      </c>
      <c r="D42" s="35">
        <f t="shared" ref="D42:D47" si="2">AI7</f>
        <v>0.80666666666666687</v>
      </c>
      <c r="E42" s="35">
        <f>D42/D53</f>
        <v>8.9862606758262173E-2</v>
      </c>
      <c r="F42" s="35">
        <f>(D25-N25)/(M25-N25)</f>
        <v>0</v>
      </c>
      <c r="G42" s="35">
        <f>F42*E42</f>
        <v>0</v>
      </c>
      <c r="H42" s="35">
        <f>(E25-N25)/(M25-N25)</f>
        <v>1</v>
      </c>
      <c r="I42" s="35">
        <f>H42*E42</f>
        <v>8.9862606758262173E-2</v>
      </c>
      <c r="J42" s="35">
        <f>(F25-N25)/(M25-N25)</f>
        <v>7.8298209075074038E-2</v>
      </c>
      <c r="K42" s="35">
        <f>J42*E42</f>
        <v>7.0360811719895732E-3</v>
      </c>
      <c r="L42" s="35">
        <f>(G25-N25)/(M25-N25)</f>
        <v>4.4690700910585267E-2</v>
      </c>
      <c r="M42" s="35">
        <f>L42*E42</f>
        <v>4.0160228816790329E-3</v>
      </c>
      <c r="N42" s="35">
        <f>(H25-N25)/(M25-N25)</f>
        <v>1</v>
      </c>
      <c r="O42" s="35">
        <f>N42*E42</f>
        <v>8.9862606758262173E-2</v>
      </c>
      <c r="P42" s="35">
        <f>(I25-N25)/(M25-N25)</f>
        <v>0.12656420853258565</v>
      </c>
      <c r="Q42" s="35">
        <f>P42*E42</f>
        <v>1.1373389701034435E-2</v>
      </c>
      <c r="R42" s="35">
        <f>(J25-N25)/(M25-N25)</f>
        <v>5.6489056333532552E-2</v>
      </c>
      <c r="S42" s="35">
        <f>R42*E42</f>
        <v>5.0762538554455549E-3</v>
      </c>
      <c r="T42" s="35">
        <f>(K25-N25)/(M25-N25)</f>
        <v>1</v>
      </c>
      <c r="U42" s="35">
        <f>T42*E42</f>
        <v>8.9862606758262173E-2</v>
      </c>
      <c r="V42" s="35">
        <f>(L25-N25)/(M25-N25)</f>
        <v>0.27207718724375113</v>
      </c>
      <c r="W42" s="35">
        <f>V42*E42</f>
        <v>2.4449565285179272E-2</v>
      </c>
    </row>
    <row r="43" spans="3:23" x14ac:dyDescent="0.25">
      <c r="C43" s="20" t="s">
        <v>103</v>
      </c>
      <c r="D43" s="35">
        <f t="shared" si="2"/>
        <v>0.77000000000000024</v>
      </c>
      <c r="E43" s="35">
        <f>D43/D53</f>
        <v>8.57779428147048E-2</v>
      </c>
      <c r="F43" s="35">
        <f t="shared" ref="F43:F52" si="3">(D26-N26)/(M26-N26)</f>
        <v>1</v>
      </c>
      <c r="G43" s="35">
        <f t="shared" ref="G43:G52" si="4">F43*E43</f>
        <v>8.57779428147048E-2</v>
      </c>
      <c r="H43" s="35">
        <f t="shared" ref="H43:H52" si="5">(E26-N26)/(M26-N26)</f>
        <v>0.85333360000000025</v>
      </c>
      <c r="I43" s="35">
        <f t="shared" ref="I43:I52" si="6">H43*E43</f>
        <v>7.3197200742666196E-2</v>
      </c>
      <c r="J43" s="35">
        <f t="shared" ref="J43:J52" si="7">(F26-N26)/(M26-N26)</f>
        <v>0.81333360000000032</v>
      </c>
      <c r="K43" s="35">
        <f t="shared" ref="K43:K52" si="8">J43*E43</f>
        <v>6.9766083030078016E-2</v>
      </c>
      <c r="L43" s="35">
        <f t="shared" ref="L43:L51" si="9">(G26-N26)/(M26-N26)</f>
        <v>2.6666399999999726E-2</v>
      </c>
      <c r="M43" s="35">
        <f t="shared" ref="M43:M52" si="10">L43*E43</f>
        <v>2.2873889342740206E-3</v>
      </c>
      <c r="N43" s="35">
        <f t="shared" ref="N43:N52" si="11">(H26-N26)/(M26-N26)</f>
        <v>2.6666399999999726E-2</v>
      </c>
      <c r="O43" s="35">
        <f t="shared" ref="O43:O52" si="12">N43*E43</f>
        <v>2.2873889342740206E-3</v>
      </c>
      <c r="P43" s="35">
        <f t="shared" ref="P43:P52" si="13">(I26-N26)/(M26-N26)</f>
        <v>0.04</v>
      </c>
      <c r="Q43" s="35">
        <f t="shared" ref="Q43:Q52" si="14">P43*E43</f>
        <v>3.431117712588192E-3</v>
      </c>
      <c r="R43" s="35">
        <f t="shared" ref="R43:R52" si="15">(J26-N26)/(M26-N26)</f>
        <v>0.10666639999999973</v>
      </c>
      <c r="S43" s="35">
        <f t="shared" ref="S43:S52" si="16">R43*E43</f>
        <v>9.1496243594504055E-3</v>
      </c>
      <c r="T43" s="35">
        <f t="shared" ref="T43:T52" si="17">(K26-N26)/(M26-N26)</f>
        <v>0</v>
      </c>
      <c r="U43" s="35">
        <f t="shared" ref="U43:U52" si="18">T43*E43</f>
        <v>0</v>
      </c>
      <c r="V43" s="35">
        <f t="shared" ref="V43:V52" si="19">(L26-N26)/(M26-N26)</f>
        <v>9.333360000000028E-2</v>
      </c>
      <c r="W43" s="35">
        <f t="shared" ref="W43:W52" si="20">V43*E43</f>
        <v>8.0059642034905551E-3</v>
      </c>
    </row>
    <row r="44" spans="3:23" x14ac:dyDescent="0.25">
      <c r="C44" s="20" t="s">
        <v>104</v>
      </c>
      <c r="D44" s="35">
        <f t="shared" si="2"/>
        <v>0.84333333333333338</v>
      </c>
      <c r="E44" s="35">
        <f>D44/D53</f>
        <v>9.3947270701819519E-2</v>
      </c>
      <c r="F44" s="35">
        <f t="shared" si="3"/>
        <v>0.65904581845342314</v>
      </c>
      <c r="G44" s="35">
        <f t="shared" si="4"/>
        <v>6.1915555911145947E-2</v>
      </c>
      <c r="H44" s="35">
        <f t="shared" si="5"/>
        <v>1</v>
      </c>
      <c r="I44" s="35">
        <f t="shared" si="6"/>
        <v>9.3947270701819519E-2</v>
      </c>
      <c r="J44" s="35">
        <f t="shared" si="7"/>
        <v>0.8054874775342532</v>
      </c>
      <c r="K44" s="35">
        <f t="shared" si="8"/>
        <v>7.5673350098836259E-2</v>
      </c>
      <c r="L44" s="35">
        <f t="shared" si="9"/>
        <v>0.4851200896295777</v>
      </c>
      <c r="M44" s="35">
        <f t="shared" si="10"/>
        <v>4.5575708383320881E-2</v>
      </c>
      <c r="N44" s="35">
        <f t="shared" si="11"/>
        <v>0.74600284760637658</v>
      </c>
      <c r="O44" s="35">
        <f t="shared" si="12"/>
        <v>7.0084931468404471E-2</v>
      </c>
      <c r="P44" s="35">
        <f t="shared" si="13"/>
        <v>0.42792288121746824</v>
      </c>
      <c r="Q44" s="35">
        <f t="shared" si="14"/>
        <v>4.0202186761240051E-2</v>
      </c>
      <c r="R44" s="35">
        <f t="shared" si="15"/>
        <v>0</v>
      </c>
      <c r="S44" s="35">
        <f t="shared" si="16"/>
        <v>0</v>
      </c>
      <c r="T44" s="35">
        <f t="shared" si="17"/>
        <v>3.432299325444034E-2</v>
      </c>
      <c r="U44" s="35">
        <f t="shared" si="18"/>
        <v>3.2245515385716317E-3</v>
      </c>
      <c r="V44" s="35">
        <f t="shared" si="19"/>
        <v>0.54449968489601586</v>
      </c>
      <c r="W44" s="35">
        <f t="shared" si="20"/>
        <v>5.115425929398143E-2</v>
      </c>
    </row>
    <row r="45" spans="3:23" x14ac:dyDescent="0.25">
      <c r="C45" s="20" t="s">
        <v>105</v>
      </c>
      <c r="D45" s="35">
        <f t="shared" si="2"/>
        <v>0.80666666666666664</v>
      </c>
      <c r="E45" s="35">
        <f>D45/D53</f>
        <v>8.9862606758262145E-2</v>
      </c>
      <c r="F45" s="35">
        <f t="shared" si="3"/>
        <v>1</v>
      </c>
      <c r="G45" s="35">
        <f t="shared" si="4"/>
        <v>8.9862606758262145E-2</v>
      </c>
      <c r="H45" s="35">
        <f t="shared" si="5"/>
        <v>0</v>
      </c>
      <c r="I45" s="35">
        <f t="shared" si="6"/>
        <v>0</v>
      </c>
      <c r="J45" s="35">
        <f t="shared" si="7"/>
        <v>0.26159554730983303</v>
      </c>
      <c r="K45" s="35">
        <f t="shared" si="8"/>
        <v>2.3507657797615888E-2</v>
      </c>
      <c r="L45" s="35">
        <f t="shared" si="9"/>
        <v>0.1218274582560295</v>
      </c>
      <c r="M45" s="35">
        <f t="shared" si="10"/>
        <v>1.0947732973620176E-2</v>
      </c>
      <c r="N45" s="35">
        <f t="shared" si="11"/>
        <v>9.8951762523190837E-2</v>
      </c>
      <c r="O45" s="35">
        <f t="shared" si="12"/>
        <v>8.892063323658439E-3</v>
      </c>
      <c r="P45" s="35">
        <f t="shared" si="13"/>
        <v>3.2467532467532263E-2</v>
      </c>
      <c r="Q45" s="35">
        <f t="shared" si="14"/>
        <v>2.9176171025409605E-3</v>
      </c>
      <c r="R45" s="35">
        <f t="shared" si="15"/>
        <v>7.390538033395154E-2</v>
      </c>
      <c r="S45" s="35">
        <f t="shared" si="16"/>
        <v>6.6413301302696882E-3</v>
      </c>
      <c r="T45" s="35">
        <f t="shared" si="17"/>
        <v>7.5139146567717877E-2</v>
      </c>
      <c r="U45" s="35">
        <f t="shared" si="18"/>
        <v>6.752199580166254E-3</v>
      </c>
      <c r="V45" s="35">
        <f t="shared" si="19"/>
        <v>6.8951762523190893E-2</v>
      </c>
      <c r="W45" s="35">
        <f t="shared" si="20"/>
        <v>6.19618512091058E-3</v>
      </c>
    </row>
    <row r="46" spans="3:23" x14ac:dyDescent="0.25">
      <c r="C46" s="20" t="s">
        <v>106</v>
      </c>
      <c r="D46" s="35">
        <f t="shared" si="2"/>
        <v>0.79333333333333345</v>
      </c>
      <c r="E46" s="35">
        <f>D46/D53</f>
        <v>8.8377274415150392E-2</v>
      </c>
      <c r="F46" s="35">
        <f t="shared" si="3"/>
        <v>1</v>
      </c>
      <c r="G46" s="35">
        <f t="shared" si="4"/>
        <v>8.8377274415150392E-2</v>
      </c>
      <c r="H46" s="35">
        <f t="shared" si="5"/>
        <v>0.64055793991416321</v>
      </c>
      <c r="I46" s="35">
        <f t="shared" si="6"/>
        <v>5.661076483459742E-2</v>
      </c>
      <c r="J46" s="35">
        <f t="shared" si="7"/>
        <v>0.85479256080114463</v>
      </c>
      <c r="K46" s="35">
        <f t="shared" si="8"/>
        <v>7.5544236713951884E-2</v>
      </c>
      <c r="L46" s="35">
        <f t="shared" si="9"/>
        <v>0.47937410586552215</v>
      </c>
      <c r="M46" s="35">
        <f t="shared" si="10"/>
        <v>4.2365776901594605E-2</v>
      </c>
      <c r="N46" s="35">
        <f t="shared" si="11"/>
        <v>0.48915236051502153</v>
      </c>
      <c r="O46" s="35">
        <f t="shared" si="12"/>
        <v>4.3229952396054636E-2</v>
      </c>
      <c r="P46" s="35">
        <f t="shared" si="13"/>
        <v>0.22532188841201714</v>
      </c>
      <c r="Q46" s="35">
        <f t="shared" si="14"/>
        <v>1.9913334363928736E-2</v>
      </c>
      <c r="R46" s="35">
        <f t="shared" si="15"/>
        <v>0.19468168812589412</v>
      </c>
      <c r="S46" s="35">
        <f t="shared" si="16"/>
        <v>1.7205436975106871E-2</v>
      </c>
      <c r="T46" s="35">
        <f t="shared" si="17"/>
        <v>1.6927753934191707E-2</v>
      </c>
      <c r="U46" s="35">
        <f t="shared" si="18"/>
        <v>1.4960287546742022E-3</v>
      </c>
      <c r="V46" s="35">
        <f t="shared" si="19"/>
        <v>0</v>
      </c>
      <c r="W46" s="35">
        <f t="shared" si="20"/>
        <v>0</v>
      </c>
    </row>
    <row r="47" spans="3:23" x14ac:dyDescent="0.25">
      <c r="C47" s="20" t="s">
        <v>107</v>
      </c>
      <c r="D47" s="35">
        <f t="shared" si="2"/>
        <v>0.79666666666666675</v>
      </c>
      <c r="E47" s="35">
        <f>D47/D53</f>
        <v>8.874860750092832E-2</v>
      </c>
      <c r="F47" s="35">
        <f>(D30-N30)/(M30-N30)</f>
        <v>1</v>
      </c>
      <c r="G47" s="35">
        <f>F47*E47</f>
        <v>8.874860750092832E-2</v>
      </c>
      <c r="H47" s="35">
        <f t="shared" si="5"/>
        <v>0.4859218452304998</v>
      </c>
      <c r="I47" s="35">
        <f t="shared" si="6"/>
        <v>4.3124887118488463E-2</v>
      </c>
      <c r="J47" s="35">
        <f t="shared" si="7"/>
        <v>0.76151399015255183</v>
      </c>
      <c r="K47" s="35">
        <f t="shared" si="8"/>
        <v>6.7583306218514619E-2</v>
      </c>
      <c r="L47" s="35">
        <f t="shared" si="9"/>
        <v>0.4227054521773948</v>
      </c>
      <c r="M47" s="35">
        <f t="shared" si="10"/>
        <v>3.7514520263794038E-2</v>
      </c>
      <c r="N47" s="35">
        <f t="shared" si="11"/>
        <v>0.41170517497040915</v>
      </c>
      <c r="O47" s="35">
        <f t="shared" si="12"/>
        <v>3.6538260979549861E-2</v>
      </c>
      <c r="P47" s="35">
        <f t="shared" si="13"/>
        <v>0.21106011871499164</v>
      </c>
      <c r="Q47" s="35">
        <f t="shared" si="14"/>
        <v>1.8731291634936129E-2</v>
      </c>
      <c r="R47" s="35">
        <f t="shared" si="15"/>
        <v>0.19272485666638806</v>
      </c>
      <c r="S47" s="35">
        <f t="shared" si="16"/>
        <v>1.7104062659957942E-2</v>
      </c>
      <c r="T47" s="35">
        <f t="shared" si="17"/>
        <v>1.2320310471823937E-2</v>
      </c>
      <c r="U47" s="35">
        <f t="shared" si="18"/>
        <v>1.0934103983534795E-3</v>
      </c>
      <c r="V47" s="35">
        <f t="shared" si="19"/>
        <v>0</v>
      </c>
      <c r="W47" s="35">
        <f t="shared" si="20"/>
        <v>0</v>
      </c>
    </row>
    <row r="48" spans="3:23" x14ac:dyDescent="0.25">
      <c r="C48" s="20" t="s">
        <v>109</v>
      </c>
      <c r="D48" s="35">
        <f>AI15</f>
        <v>0.84333333333333338</v>
      </c>
      <c r="E48" s="35">
        <f>D48/D53</f>
        <v>9.3947270701819519E-2</v>
      </c>
      <c r="F48" s="35">
        <f>(D31-N31)/(M31-N31)</f>
        <v>0.16564417177914076</v>
      </c>
      <c r="G48" s="35">
        <f>F48*E48</f>
        <v>1.5561817846313631E-2</v>
      </c>
      <c r="H48" s="35">
        <f>(E31-N31)/(M31-N31)</f>
        <v>0</v>
      </c>
      <c r="I48" s="35">
        <f t="shared" si="6"/>
        <v>0</v>
      </c>
      <c r="J48" s="35">
        <f>(F31-N31)/(M31-N31)</f>
        <v>0.24846625766871225</v>
      </c>
      <c r="K48" s="35">
        <f t="shared" si="8"/>
        <v>2.3342726769470551E-2</v>
      </c>
      <c r="L48" s="35">
        <f>(G31-N31)/(M31-N31)</f>
        <v>0.41717791411042909</v>
      </c>
      <c r="M48" s="35">
        <f t="shared" si="10"/>
        <v>3.9192726427752893E-2</v>
      </c>
      <c r="N48" s="35">
        <f>(H31-N31)/(M31-N31)</f>
        <v>0.24846625766871225</v>
      </c>
      <c r="O48" s="35">
        <f t="shared" si="12"/>
        <v>2.3342726769470551E-2</v>
      </c>
      <c r="P48" s="35">
        <f>(I31-N31)/(M31-N31)</f>
        <v>0.41717791411042909</v>
      </c>
      <c r="Q48" s="35">
        <f t="shared" si="14"/>
        <v>3.9192726427752893E-2</v>
      </c>
      <c r="R48" s="35">
        <f>(I31-N31)/(M31-N31)</f>
        <v>0.41717791411042909</v>
      </c>
      <c r="S48" s="35">
        <f t="shared" si="16"/>
        <v>3.9192726427752893E-2</v>
      </c>
      <c r="T48" s="35">
        <f>(J31-N31)/(M31-N31)</f>
        <v>1</v>
      </c>
      <c r="U48" s="35">
        <f t="shared" si="18"/>
        <v>9.3947270701819519E-2</v>
      </c>
      <c r="V48" s="35">
        <f>(L31-N31)/(M31-N31)</f>
        <v>0.83128834355828207</v>
      </c>
      <c r="W48" s="35">
        <f t="shared" si="20"/>
        <v>7.8097271043537073E-2</v>
      </c>
    </row>
    <row r="49" spans="3:23" x14ac:dyDescent="0.25">
      <c r="C49" s="20" t="s">
        <v>111</v>
      </c>
      <c r="D49" s="35">
        <f>AI14</f>
        <v>0.79666666666666697</v>
      </c>
      <c r="E49" s="35">
        <f>D49/D53</f>
        <v>8.8748607500928348E-2</v>
      </c>
      <c r="F49" s="35">
        <f t="shared" si="3"/>
        <v>8.6956918714383505E-2</v>
      </c>
      <c r="G49" s="35">
        <f>F49*E49</f>
        <v>7.7173054484729522E-3</v>
      </c>
      <c r="H49" s="35">
        <f t="shared" si="5"/>
        <v>0.78260835538767171</v>
      </c>
      <c r="I49" s="35">
        <f t="shared" si="6"/>
        <v>6.9455401759247526E-2</v>
      </c>
      <c r="J49" s="35">
        <f t="shared" si="7"/>
        <v>0</v>
      </c>
      <c r="K49" s="35">
        <f t="shared" si="8"/>
        <v>0</v>
      </c>
      <c r="L49" s="35">
        <f t="shared" si="9"/>
        <v>0.13043472589794539</v>
      </c>
      <c r="M49" s="35">
        <f t="shared" si="10"/>
        <v>1.1575900293207929E-2</v>
      </c>
      <c r="N49" s="35">
        <f t="shared" si="11"/>
        <v>8.6956918714383505E-2</v>
      </c>
      <c r="O49" s="35">
        <f t="shared" si="12"/>
        <v>7.7173054484729522E-3</v>
      </c>
      <c r="P49" s="35">
        <f t="shared" si="13"/>
        <v>0.82608616257123413</v>
      </c>
      <c r="Q49" s="35">
        <f t="shared" si="14"/>
        <v>7.3313996603982537E-2</v>
      </c>
      <c r="R49" s="35">
        <f t="shared" si="15"/>
        <v>0.8695652741020552</v>
      </c>
      <c r="S49" s="35">
        <f t="shared" si="16"/>
        <v>7.7172707207720473E-2</v>
      </c>
      <c r="T49" s="35">
        <f t="shared" si="17"/>
        <v>0.39130417769383613</v>
      </c>
      <c r="U49" s="35">
        <f t="shared" si="18"/>
        <v>3.4727700879623784E-2</v>
      </c>
      <c r="V49" s="35">
        <f t="shared" si="19"/>
        <v>1</v>
      </c>
      <c r="W49" s="35">
        <f t="shared" si="20"/>
        <v>8.8748607500928348E-2</v>
      </c>
    </row>
    <row r="50" spans="3:23" x14ac:dyDescent="0.25">
      <c r="C50" s="20" t="s">
        <v>112</v>
      </c>
      <c r="D50" s="35">
        <f>AI15</f>
        <v>0.84333333333333338</v>
      </c>
      <c r="E50" s="35">
        <f>D50/D53</f>
        <v>9.3947270701819519E-2</v>
      </c>
      <c r="F50" s="35">
        <f t="shared" si="3"/>
        <v>0.25000037499981237</v>
      </c>
      <c r="G50" s="35">
        <f t="shared" si="4"/>
        <v>2.3486852905663765E-2</v>
      </c>
      <c r="H50" s="35">
        <f t="shared" si="5"/>
        <v>0</v>
      </c>
      <c r="I50" s="35">
        <f t="shared" si="6"/>
        <v>0</v>
      </c>
      <c r="J50" s="35">
        <f t="shared" si="7"/>
        <v>0.29999985000007462</v>
      </c>
      <c r="K50" s="35">
        <f t="shared" si="8"/>
        <v>2.818416711846226E-2</v>
      </c>
      <c r="L50" s="35">
        <f t="shared" si="9"/>
        <v>0.29999985000007462</v>
      </c>
      <c r="M50" s="35">
        <f t="shared" si="10"/>
        <v>2.818416711846226E-2</v>
      </c>
      <c r="N50" s="35">
        <f t="shared" si="11"/>
        <v>4.9999475000262257E-2</v>
      </c>
      <c r="O50" s="35">
        <f t="shared" si="12"/>
        <v>4.697314212798496E-3</v>
      </c>
      <c r="P50" s="35">
        <f t="shared" si="13"/>
        <v>1</v>
      </c>
      <c r="Q50" s="35">
        <f t="shared" si="14"/>
        <v>9.3947270701819519E-2</v>
      </c>
      <c r="R50" s="35">
        <f t="shared" si="15"/>
        <v>0.79999910000044983</v>
      </c>
      <c r="S50" s="35">
        <f t="shared" si="16"/>
        <v>7.5157732008954245E-2</v>
      </c>
      <c r="T50" s="35">
        <f t="shared" si="17"/>
        <v>0.14999992500003698</v>
      </c>
      <c r="U50" s="35">
        <f t="shared" si="18"/>
        <v>1.4092083559231099E-2</v>
      </c>
      <c r="V50" s="35">
        <f t="shared" si="19"/>
        <v>0.49999925000037454</v>
      </c>
      <c r="W50" s="35">
        <f t="shared" si="20"/>
        <v>4.6973564890491919E-2</v>
      </c>
    </row>
    <row r="51" spans="3:23" x14ac:dyDescent="0.25">
      <c r="C51" s="20" t="s">
        <v>113</v>
      </c>
      <c r="D51" s="35">
        <f>AI16</f>
        <v>0.8566666666666668</v>
      </c>
      <c r="E51" s="35">
        <f>D51/D53</f>
        <v>9.54326030449313E-2</v>
      </c>
      <c r="F51" s="35">
        <f t="shared" si="3"/>
        <v>1</v>
      </c>
      <c r="G51" s="35">
        <f t="shared" si="4"/>
        <v>9.54326030449313E-2</v>
      </c>
      <c r="H51" s="35">
        <f>(E34-N34)/(M34-N34)</f>
        <v>0.53333999999999993</v>
      </c>
      <c r="I51" s="35">
        <f t="shared" si="6"/>
        <v>5.0898024507983655E-2</v>
      </c>
      <c r="J51" s="35">
        <f t="shared" si="7"/>
        <v>0.13333999999999957</v>
      </c>
      <c r="K51" s="35">
        <f t="shared" si="8"/>
        <v>1.2724983290011099E-2</v>
      </c>
      <c r="L51" s="35">
        <f t="shared" si="9"/>
        <v>0.19999999999999929</v>
      </c>
      <c r="M51" s="35">
        <f t="shared" si="10"/>
        <v>1.9086520608986191E-2</v>
      </c>
      <c r="N51" s="35">
        <f t="shared" si="11"/>
        <v>0.39999999999999947</v>
      </c>
      <c r="O51" s="35">
        <f t="shared" si="12"/>
        <v>3.8173041217972471E-2</v>
      </c>
      <c r="P51" s="35">
        <f t="shared" si="13"/>
        <v>6.6659999999999719E-2</v>
      </c>
      <c r="Q51" s="35">
        <f t="shared" si="14"/>
        <v>6.3615373189750933E-3</v>
      </c>
      <c r="R51" s="35">
        <f t="shared" si="15"/>
        <v>0.19999999999999929</v>
      </c>
      <c r="S51" s="35">
        <f t="shared" si="16"/>
        <v>1.9086520608986191E-2</v>
      </c>
      <c r="T51" s="35">
        <f t="shared" si="17"/>
        <v>0</v>
      </c>
      <c r="U51" s="35">
        <f t="shared" si="18"/>
        <v>0</v>
      </c>
      <c r="V51" s="35">
        <f>(L34-N34)/(M34-N34)</f>
        <v>0</v>
      </c>
      <c r="W51" s="35">
        <f t="shared" si="20"/>
        <v>0</v>
      </c>
    </row>
    <row r="52" spans="3:23" x14ac:dyDescent="0.25">
      <c r="C52" s="20" t="s">
        <v>114</v>
      </c>
      <c r="D52" s="35">
        <f>AI17</f>
        <v>0.82</v>
      </c>
      <c r="E52" s="35">
        <f>D52/D53</f>
        <v>9.1347939101373912E-2</v>
      </c>
      <c r="F52" s="35">
        <f t="shared" si="3"/>
        <v>0.58333499999999938</v>
      </c>
      <c r="G52" s="35">
        <f t="shared" si="4"/>
        <v>5.3286450055699895E-2</v>
      </c>
      <c r="H52" s="35">
        <f t="shared" si="5"/>
        <v>1</v>
      </c>
      <c r="I52" s="35">
        <f t="shared" si="6"/>
        <v>9.1347939101373912E-2</v>
      </c>
      <c r="J52" s="35">
        <f t="shared" si="7"/>
        <v>0.58333499999999938</v>
      </c>
      <c r="K52" s="35">
        <f t="shared" si="8"/>
        <v>5.3286450055699895E-2</v>
      </c>
      <c r="L52" s="35">
        <f>(G35-N35)/(M35-N35)</f>
        <v>0</v>
      </c>
      <c r="M52" s="35">
        <f t="shared" si="10"/>
        <v>0</v>
      </c>
      <c r="N52" s="35">
        <f t="shared" si="11"/>
        <v>0.41666749999999986</v>
      </c>
      <c r="O52" s="35">
        <f t="shared" si="12"/>
        <v>3.8061717415521702E-2</v>
      </c>
      <c r="P52" s="35">
        <f t="shared" si="13"/>
        <v>0.83333499999999971</v>
      </c>
      <c r="Q52" s="35">
        <f t="shared" si="14"/>
        <v>7.6123434831043404E-2</v>
      </c>
      <c r="R52" s="35">
        <f t="shared" si="15"/>
        <v>0.3333349999999991</v>
      </c>
      <c r="S52" s="35">
        <f t="shared" si="16"/>
        <v>3.0449465280356393E-2</v>
      </c>
      <c r="T52" s="35">
        <f t="shared" si="17"/>
        <v>0.58333499999999938</v>
      </c>
      <c r="U52" s="35">
        <f t="shared" si="18"/>
        <v>5.3286450055699895E-2</v>
      </c>
      <c r="V52" s="35">
        <f t="shared" si="19"/>
        <v>0.16666749999999955</v>
      </c>
      <c r="W52" s="35">
        <f t="shared" si="20"/>
        <v>1.5224732640178196E-2</v>
      </c>
    </row>
    <row r="53" spans="3:23" x14ac:dyDescent="0.25">
      <c r="C53" s="21" t="s">
        <v>58</v>
      </c>
      <c r="D53" s="35">
        <f>SUM(D42:D52)</f>
        <v>8.9766666666666683</v>
      </c>
      <c r="E53" s="37"/>
      <c r="F53" s="37"/>
      <c r="G53" s="35">
        <f>SUM(G42:G52)</f>
        <v>0.61016701670127316</v>
      </c>
      <c r="H53" s="35"/>
      <c r="I53" s="35">
        <f t="shared" ref="I53:W53" si="21">SUM(I42:I52)</f>
        <v>0.56844409552443886</v>
      </c>
      <c r="J53" s="35"/>
      <c r="K53" s="35">
        <f t="shared" si="21"/>
        <v>0.43664904226463003</v>
      </c>
      <c r="L53" s="35"/>
      <c r="M53" s="35">
        <f t="shared" si="21"/>
        <v>0.24074646478669201</v>
      </c>
      <c r="N53" s="35"/>
      <c r="O53" s="35">
        <f t="shared" si="21"/>
        <v>0.36288730892443982</v>
      </c>
      <c r="P53" s="35"/>
      <c r="Q53" s="35">
        <f t="shared" si="21"/>
        <v>0.38550790315984196</v>
      </c>
      <c r="R53" s="35"/>
      <c r="S53" s="35">
        <f t="shared" si="21"/>
        <v>0.29623585951400067</v>
      </c>
      <c r="T53" s="35"/>
      <c r="U53" s="35">
        <f t="shared" si="21"/>
        <v>0.29848230222640204</v>
      </c>
      <c r="V53" s="35"/>
      <c r="W53" s="35">
        <f t="shared" si="21"/>
        <v>0.31885014997869737</v>
      </c>
    </row>
  </sheetData>
  <mergeCells count="20">
    <mergeCell ref="C5:C6"/>
    <mergeCell ref="D5:AG5"/>
    <mergeCell ref="AH5:AH6"/>
    <mergeCell ref="AI5:AI6"/>
    <mergeCell ref="D23:L23"/>
    <mergeCell ref="M23:M24"/>
    <mergeCell ref="N23:N24"/>
    <mergeCell ref="C23:C24"/>
    <mergeCell ref="V40:W40"/>
    <mergeCell ref="C40:C41"/>
    <mergeCell ref="D40:D41"/>
    <mergeCell ref="E40:E41"/>
    <mergeCell ref="F40:G40"/>
    <mergeCell ref="H40:I40"/>
    <mergeCell ref="J40:K40"/>
    <mergeCell ref="L40:M40"/>
    <mergeCell ref="N40:O40"/>
    <mergeCell ref="P40:Q40"/>
    <mergeCell ref="R40:S40"/>
    <mergeCell ref="T40:U4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I1" zoomScale="120" zoomScaleNormal="120" workbookViewId="0">
      <selection activeCell="N17" sqref="N17"/>
    </sheetView>
  </sheetViews>
  <sheetFormatPr defaultRowHeight="15" x14ac:dyDescent="0.25"/>
  <cols>
    <col min="2" max="2" width="45.7109375" customWidth="1"/>
    <col min="3" max="3" width="14.7109375" customWidth="1"/>
    <col min="5" max="5" width="45.7109375" customWidth="1"/>
    <col min="6" max="6" width="14.85546875" customWidth="1"/>
    <col min="8" max="8" width="45.7109375" customWidth="1"/>
    <col min="9" max="9" width="14.85546875" customWidth="1"/>
    <col min="11" max="11" width="13.42578125" customWidth="1"/>
    <col min="12" max="12" width="11.7109375" customWidth="1"/>
    <col min="13" max="13" width="13.28515625" customWidth="1"/>
    <col min="14" max="14" width="9.7109375" customWidth="1"/>
    <col min="15" max="15" width="12.5703125" customWidth="1"/>
    <col min="16" max="16" width="9.7109375" customWidth="1"/>
    <col min="17" max="17" width="13.5703125" customWidth="1"/>
    <col min="18" max="18" width="9.7109375" customWidth="1"/>
    <col min="19" max="19" width="12.5703125" customWidth="1"/>
    <col min="20" max="20" width="9.7109375" customWidth="1"/>
    <col min="21" max="21" width="9.5703125" customWidth="1"/>
    <col min="22" max="24" width="9.7109375" customWidth="1"/>
  </cols>
  <sheetData>
    <row r="1" spans="1:24" ht="15.75" thickBot="1" x14ac:dyDescent="0.3">
      <c r="B1" t="s">
        <v>155</v>
      </c>
      <c r="E1" t="s">
        <v>156</v>
      </c>
      <c r="H1" s="44" t="s">
        <v>145</v>
      </c>
    </row>
    <row r="2" spans="1:24" ht="15.75" thickBot="1" x14ac:dyDescent="0.3">
      <c r="A2" s="38"/>
      <c r="B2" s="40" t="s">
        <v>23</v>
      </c>
      <c r="C2" s="40" t="s">
        <v>26</v>
      </c>
      <c r="E2" s="40" t="s">
        <v>23</v>
      </c>
      <c r="F2" s="40" t="s">
        <v>26</v>
      </c>
      <c r="H2" s="40" t="s">
        <v>23</v>
      </c>
      <c r="I2" s="40" t="s">
        <v>26</v>
      </c>
      <c r="K2" s="54" t="s">
        <v>23</v>
      </c>
      <c r="L2" s="100"/>
      <c r="M2" s="139" t="s">
        <v>101</v>
      </c>
      <c r="N2" s="139"/>
      <c r="O2" s="139"/>
      <c r="P2" s="139"/>
      <c r="Q2" s="139"/>
      <c r="R2" s="139"/>
      <c r="S2" s="139"/>
    </row>
    <row r="3" spans="1:24" ht="16.5" thickBot="1" x14ac:dyDescent="0.3">
      <c r="A3" s="38"/>
      <c r="B3" s="38" t="s">
        <v>1</v>
      </c>
      <c r="C3" s="47" t="s">
        <v>147</v>
      </c>
      <c r="E3" s="38" t="s">
        <v>236</v>
      </c>
      <c r="F3" s="33" t="s">
        <v>137</v>
      </c>
      <c r="H3" s="49" t="s">
        <v>9</v>
      </c>
      <c r="I3" s="39" t="s">
        <v>158</v>
      </c>
      <c r="K3" s="56"/>
      <c r="L3" s="144" t="s">
        <v>199</v>
      </c>
      <c r="M3" s="144"/>
      <c r="N3" s="139" t="s">
        <v>200</v>
      </c>
      <c r="O3" s="139"/>
      <c r="P3" s="139" t="s">
        <v>202</v>
      </c>
      <c r="Q3" s="139"/>
      <c r="R3" s="139" t="s">
        <v>201</v>
      </c>
      <c r="S3" s="139"/>
    </row>
    <row r="4" spans="1:24" ht="16.5" thickBot="1" x14ac:dyDescent="0.3">
      <c r="A4" s="38"/>
      <c r="B4" s="38" t="s">
        <v>4</v>
      </c>
      <c r="C4" s="47" t="s">
        <v>147</v>
      </c>
      <c r="E4" s="38" t="s">
        <v>237</v>
      </c>
      <c r="F4" s="33" t="s">
        <v>140</v>
      </c>
      <c r="H4" s="2" t="s">
        <v>7</v>
      </c>
      <c r="I4" s="39" t="s">
        <v>159</v>
      </c>
      <c r="K4" s="56"/>
      <c r="L4" s="143" t="s">
        <v>102</v>
      </c>
      <c r="M4" s="57" t="s">
        <v>203</v>
      </c>
      <c r="N4" s="57" t="s">
        <v>102</v>
      </c>
      <c r="O4" s="57" t="s">
        <v>203</v>
      </c>
      <c r="P4" s="57" t="s">
        <v>102</v>
      </c>
      <c r="Q4" s="57" t="s">
        <v>203</v>
      </c>
      <c r="R4" s="57" t="s">
        <v>102</v>
      </c>
      <c r="S4" s="57" t="s">
        <v>203</v>
      </c>
    </row>
    <row r="5" spans="1:24" x14ac:dyDescent="0.25">
      <c r="A5" s="38"/>
      <c r="B5" s="38" t="s">
        <v>3</v>
      </c>
      <c r="C5" s="47" t="s">
        <v>148</v>
      </c>
      <c r="E5" s="38" t="s">
        <v>238</v>
      </c>
      <c r="F5" s="33" t="s">
        <v>141</v>
      </c>
      <c r="H5" s="2" t="s">
        <v>8</v>
      </c>
      <c r="I5" s="39" t="s">
        <v>160</v>
      </c>
      <c r="K5" s="38" t="s">
        <v>1</v>
      </c>
      <c r="L5" s="39">
        <v>3.2666666666666666</v>
      </c>
      <c r="M5" s="55" t="s">
        <v>208</v>
      </c>
      <c r="N5" s="145">
        <v>3.4666666666666668</v>
      </c>
      <c r="O5" s="55">
        <v>164.5</v>
      </c>
      <c r="P5" s="145">
        <v>3.9333333333333331</v>
      </c>
      <c r="Q5" s="55">
        <v>153.5</v>
      </c>
      <c r="R5" s="145">
        <v>3.9666666666666668</v>
      </c>
      <c r="S5" s="55" t="s">
        <v>221</v>
      </c>
    </row>
    <row r="6" spans="1:24" x14ac:dyDescent="0.25">
      <c r="A6" s="38"/>
      <c r="B6" s="38" t="s">
        <v>5</v>
      </c>
      <c r="C6" s="47" t="s">
        <v>149</v>
      </c>
      <c r="E6" s="38" t="s">
        <v>239</v>
      </c>
      <c r="F6" s="33" t="s">
        <v>139</v>
      </c>
      <c r="H6" s="2" t="s">
        <v>6</v>
      </c>
      <c r="I6" s="39" t="s">
        <v>161</v>
      </c>
      <c r="K6" s="38" t="s">
        <v>4</v>
      </c>
      <c r="L6" s="39">
        <v>3.8</v>
      </c>
      <c r="M6" s="55" t="s">
        <v>210</v>
      </c>
      <c r="N6" s="145">
        <v>3.5333333333333332</v>
      </c>
      <c r="O6" s="55">
        <v>164.5</v>
      </c>
      <c r="P6" s="145">
        <v>3.6666666666666665</v>
      </c>
      <c r="Q6" s="55">
        <v>136</v>
      </c>
      <c r="R6" s="145">
        <v>3.6333333333333333</v>
      </c>
      <c r="S6" s="55" t="s">
        <v>219</v>
      </c>
    </row>
    <row r="7" spans="1:24" x14ac:dyDescent="0.25">
      <c r="A7" s="38"/>
      <c r="B7" s="38" t="s">
        <v>2</v>
      </c>
      <c r="C7" s="47" t="s">
        <v>151</v>
      </c>
      <c r="D7" s="38"/>
      <c r="E7" s="38" t="s">
        <v>243</v>
      </c>
      <c r="F7" s="33" t="s">
        <v>157</v>
      </c>
      <c r="H7" s="2" t="s">
        <v>2</v>
      </c>
      <c r="I7" s="39" t="s">
        <v>162</v>
      </c>
      <c r="K7" s="38" t="s">
        <v>3</v>
      </c>
      <c r="L7" s="39">
        <v>3.1</v>
      </c>
      <c r="M7" s="55" t="s">
        <v>205</v>
      </c>
      <c r="N7" s="145">
        <v>3.2666666666666666</v>
      </c>
      <c r="O7" s="55">
        <v>152</v>
      </c>
      <c r="P7" s="145">
        <v>3.8333333333333335</v>
      </c>
      <c r="Q7" s="55">
        <v>131</v>
      </c>
      <c r="R7" s="145">
        <v>3.3666666666666667</v>
      </c>
      <c r="S7" s="55" t="s">
        <v>215</v>
      </c>
    </row>
    <row r="8" spans="1:24" x14ac:dyDescent="0.25">
      <c r="A8" s="38"/>
      <c r="B8" s="38" t="s">
        <v>6</v>
      </c>
      <c r="C8" s="47" t="s">
        <v>150</v>
      </c>
      <c r="E8" s="38" t="s">
        <v>242</v>
      </c>
      <c r="F8" s="33" t="s">
        <v>142</v>
      </c>
      <c r="H8" s="2" t="s">
        <v>5</v>
      </c>
      <c r="I8" s="39" t="s">
        <v>163</v>
      </c>
      <c r="K8" s="38" t="s">
        <v>5</v>
      </c>
      <c r="L8" s="39">
        <v>3.3</v>
      </c>
      <c r="M8" s="55" t="s">
        <v>206</v>
      </c>
      <c r="N8" s="145">
        <v>3.1</v>
      </c>
      <c r="O8" s="55">
        <v>138</v>
      </c>
      <c r="P8" s="145">
        <v>3.8333333333333335</v>
      </c>
      <c r="Q8" s="55">
        <v>147.5</v>
      </c>
      <c r="R8" s="145">
        <v>3.2666666666666666</v>
      </c>
      <c r="S8" s="55" t="s">
        <v>217</v>
      </c>
    </row>
    <row r="9" spans="1:24" x14ac:dyDescent="0.25">
      <c r="A9" s="38"/>
      <c r="B9" s="38" t="s">
        <v>7</v>
      </c>
      <c r="C9" s="47" t="s">
        <v>152</v>
      </c>
      <c r="E9" s="38" t="s">
        <v>240</v>
      </c>
      <c r="F9" s="33" t="s">
        <v>138</v>
      </c>
      <c r="H9" s="2" t="s">
        <v>4</v>
      </c>
      <c r="I9" s="39" t="s">
        <v>164</v>
      </c>
      <c r="K9" s="38" t="s">
        <v>2</v>
      </c>
      <c r="L9" s="39">
        <v>3.3</v>
      </c>
      <c r="M9" s="55" t="s">
        <v>207</v>
      </c>
      <c r="N9" s="145">
        <v>3.2333333333333334</v>
      </c>
      <c r="O9" s="55">
        <v>149</v>
      </c>
      <c r="P9" s="145">
        <v>3.6</v>
      </c>
      <c r="Q9" s="55">
        <v>133</v>
      </c>
      <c r="R9" s="145">
        <v>3.4666666666666668</v>
      </c>
      <c r="S9" s="55" t="s">
        <v>220</v>
      </c>
    </row>
    <row r="10" spans="1:24" x14ac:dyDescent="0.25">
      <c r="A10" s="38"/>
      <c r="B10" s="38" t="s">
        <v>8</v>
      </c>
      <c r="C10" s="47" t="s">
        <v>153</v>
      </c>
      <c r="E10" s="38" t="s">
        <v>244</v>
      </c>
      <c r="F10" s="33" t="s">
        <v>138</v>
      </c>
      <c r="H10" s="2" t="s">
        <v>3</v>
      </c>
      <c r="I10" s="39" t="s">
        <v>165</v>
      </c>
      <c r="K10" s="38" t="s">
        <v>6</v>
      </c>
      <c r="L10" s="39">
        <v>3.9333333333333331</v>
      </c>
      <c r="M10" s="55" t="s">
        <v>211</v>
      </c>
      <c r="N10" s="145">
        <v>3.3666666666666667</v>
      </c>
      <c r="O10" s="55">
        <v>154.5</v>
      </c>
      <c r="P10" s="145">
        <v>4.1333333333333337</v>
      </c>
      <c r="Q10" s="55">
        <v>164.5</v>
      </c>
      <c r="R10" s="145">
        <v>3.5333333333333332</v>
      </c>
      <c r="S10" s="55" t="s">
        <v>216</v>
      </c>
    </row>
    <row r="11" spans="1:24" ht="15.75" thickBot="1" x14ac:dyDescent="0.3">
      <c r="A11" s="38"/>
      <c r="B11" s="38" t="s">
        <v>9</v>
      </c>
      <c r="C11" s="47" t="s">
        <v>154</v>
      </c>
      <c r="E11" s="38" t="s">
        <v>241</v>
      </c>
      <c r="F11" s="33" t="s">
        <v>138</v>
      </c>
      <c r="H11" s="50" t="s">
        <v>1</v>
      </c>
      <c r="I11" s="39" t="s">
        <v>166</v>
      </c>
      <c r="K11" s="38" t="s">
        <v>7</v>
      </c>
      <c r="L11" s="39">
        <v>4</v>
      </c>
      <c r="M11" s="55" t="s">
        <v>212</v>
      </c>
      <c r="N11" s="145">
        <v>3.1666666666666665</v>
      </c>
      <c r="O11" s="55">
        <v>146</v>
      </c>
      <c r="P11" s="145">
        <v>4.1333333333333337</v>
      </c>
      <c r="Q11" s="55">
        <v>169</v>
      </c>
      <c r="R11" s="145">
        <v>3.4</v>
      </c>
      <c r="S11" s="55" t="s">
        <v>218</v>
      </c>
    </row>
    <row r="12" spans="1:24" ht="15.75" thickBot="1" x14ac:dyDescent="0.3">
      <c r="A12" s="38"/>
      <c r="B12" s="41" t="s">
        <v>63</v>
      </c>
      <c r="C12" s="48">
        <v>1.6679111673104003</v>
      </c>
      <c r="D12" s="38"/>
      <c r="E12" s="41" t="s">
        <v>63</v>
      </c>
      <c r="F12" s="40">
        <v>1.31</v>
      </c>
      <c r="H12" s="41" t="s">
        <v>63</v>
      </c>
      <c r="I12" s="40">
        <v>1.02</v>
      </c>
      <c r="K12" s="38" t="s">
        <v>8</v>
      </c>
      <c r="L12" s="39">
        <v>3.7</v>
      </c>
      <c r="M12" s="55" t="s">
        <v>209</v>
      </c>
      <c r="N12" s="145">
        <v>3.2</v>
      </c>
      <c r="O12" s="55">
        <v>149.5</v>
      </c>
      <c r="P12" s="145">
        <v>3.9666666666666668</v>
      </c>
      <c r="Q12" s="55">
        <v>160</v>
      </c>
      <c r="R12" s="145">
        <v>3.2333333333333334</v>
      </c>
      <c r="S12" s="55" t="s">
        <v>214</v>
      </c>
    </row>
    <row r="13" spans="1:24" ht="15.75" thickBot="1" x14ac:dyDescent="0.3">
      <c r="K13" s="38" t="s">
        <v>9</v>
      </c>
      <c r="L13" s="39">
        <v>4.1333333333333337</v>
      </c>
      <c r="M13" s="55" t="s">
        <v>213</v>
      </c>
      <c r="N13" s="145">
        <v>2.9333333333333331</v>
      </c>
      <c r="O13" s="55">
        <v>132</v>
      </c>
      <c r="P13" s="145">
        <v>3.9333333333333331</v>
      </c>
      <c r="Q13" s="55">
        <v>155.5</v>
      </c>
      <c r="R13" s="145">
        <v>3.5333333333333332</v>
      </c>
      <c r="S13" s="55" t="s">
        <v>205</v>
      </c>
    </row>
    <row r="14" spans="1:24" ht="15.75" thickBot="1" x14ac:dyDescent="0.3">
      <c r="E14" t="s">
        <v>144</v>
      </c>
      <c r="H14" s="52" t="s">
        <v>184</v>
      </c>
      <c r="K14" s="58" t="s">
        <v>204</v>
      </c>
      <c r="L14" s="58"/>
      <c r="M14" s="54">
        <v>34.9</v>
      </c>
      <c r="N14" s="100"/>
      <c r="O14" s="54" t="s">
        <v>100</v>
      </c>
      <c r="P14" s="100"/>
      <c r="Q14" s="54" t="s">
        <v>100</v>
      </c>
      <c r="R14" s="100"/>
      <c r="S14" s="54">
        <v>34.9</v>
      </c>
    </row>
    <row r="15" spans="1:24" ht="15.75" thickBot="1" x14ac:dyDescent="0.3">
      <c r="B15" s="40"/>
      <c r="C15" s="40" t="s">
        <v>26</v>
      </c>
      <c r="E15" s="40" t="s">
        <v>23</v>
      </c>
      <c r="F15" s="40" t="s">
        <v>26</v>
      </c>
      <c r="H15" s="40" t="s">
        <v>23</v>
      </c>
      <c r="I15" s="40" t="s">
        <v>26</v>
      </c>
      <c r="K15" s="60"/>
      <c r="L15" s="60"/>
      <c r="M15" s="60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</row>
    <row r="16" spans="1:24" ht="15.75" thickBot="1" x14ac:dyDescent="0.3">
      <c r="B16" s="1"/>
      <c r="C16" s="1"/>
      <c r="E16" s="1"/>
      <c r="F16" s="1"/>
      <c r="H16" s="2" t="s">
        <v>228</v>
      </c>
      <c r="I16" s="39" t="s">
        <v>185</v>
      </c>
      <c r="K16" s="140" t="s">
        <v>101</v>
      </c>
      <c r="L16" s="101"/>
      <c r="M16" s="142" t="s">
        <v>225</v>
      </c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</row>
    <row r="17" spans="2:24" ht="15.75" thickBot="1" x14ac:dyDescent="0.3">
      <c r="B17" s="45"/>
      <c r="C17" s="39"/>
      <c r="E17" s="2" t="s">
        <v>9</v>
      </c>
      <c r="F17" s="39" t="s">
        <v>175</v>
      </c>
      <c r="H17" s="2" t="s">
        <v>229</v>
      </c>
      <c r="I17" s="39" t="s">
        <v>186</v>
      </c>
      <c r="K17" s="141"/>
      <c r="L17" s="102"/>
      <c r="M17" s="62" t="s">
        <v>68</v>
      </c>
      <c r="N17" s="103" t="s">
        <v>197</v>
      </c>
      <c r="O17" s="63" t="s">
        <v>4</v>
      </c>
      <c r="P17" s="63"/>
      <c r="Q17" s="63" t="s">
        <v>3</v>
      </c>
      <c r="R17" s="63"/>
      <c r="S17" s="62" t="s">
        <v>5</v>
      </c>
      <c r="T17" s="63" t="s">
        <v>2</v>
      </c>
      <c r="U17" s="63" t="s">
        <v>6</v>
      </c>
      <c r="V17" s="63" t="s">
        <v>7</v>
      </c>
      <c r="W17" s="63" t="s">
        <v>2</v>
      </c>
      <c r="X17" s="63" t="s">
        <v>9</v>
      </c>
    </row>
    <row r="18" spans="2:24" x14ac:dyDescent="0.25">
      <c r="B18" s="45"/>
      <c r="C18" s="39"/>
      <c r="E18" s="2" t="s">
        <v>8</v>
      </c>
      <c r="F18" s="39" t="s">
        <v>176</v>
      </c>
      <c r="H18" s="2" t="s">
        <v>227</v>
      </c>
      <c r="I18" s="39" t="s">
        <v>187</v>
      </c>
      <c r="K18" s="67" t="s">
        <v>110</v>
      </c>
      <c r="L18" s="68"/>
      <c r="M18" s="59">
        <v>6.6666670000000003</v>
      </c>
      <c r="N18" s="59"/>
      <c r="O18" s="59">
        <v>99.9</v>
      </c>
      <c r="P18" s="59"/>
      <c r="Q18" s="59">
        <v>13.966670000000001</v>
      </c>
      <c r="R18" s="59"/>
      <c r="S18" s="59">
        <v>10.83333</v>
      </c>
      <c r="T18" s="59">
        <v>99.9</v>
      </c>
      <c r="U18" s="59">
        <v>18.466670000000001</v>
      </c>
      <c r="V18" s="59">
        <v>11.93333</v>
      </c>
      <c r="W18" s="59">
        <v>99.9</v>
      </c>
      <c r="X18" s="59">
        <v>32.033329999999999</v>
      </c>
    </row>
    <row r="19" spans="2:24" x14ac:dyDescent="0.25">
      <c r="B19" s="45"/>
      <c r="C19" s="39"/>
      <c r="E19" s="2" t="s">
        <v>7</v>
      </c>
      <c r="F19" s="39" t="s">
        <v>177</v>
      </c>
      <c r="H19" s="2" t="s">
        <v>230</v>
      </c>
      <c r="I19" s="39" t="s">
        <v>188</v>
      </c>
      <c r="K19" s="68" t="s">
        <v>103</v>
      </c>
      <c r="L19" s="68"/>
      <c r="M19" s="59">
        <v>45.5</v>
      </c>
      <c r="N19" s="59"/>
      <c r="O19" s="59">
        <v>43.666670000000003</v>
      </c>
      <c r="P19" s="59"/>
      <c r="Q19" s="59">
        <v>43.166670000000003</v>
      </c>
      <c r="R19" s="59"/>
      <c r="S19" s="59">
        <v>33.333329999999997</v>
      </c>
      <c r="T19" s="59">
        <v>33.333329999999997</v>
      </c>
      <c r="U19" s="59">
        <v>33.5</v>
      </c>
      <c r="V19" s="59">
        <v>34.333329999999997</v>
      </c>
      <c r="W19" s="59">
        <v>33</v>
      </c>
      <c r="X19" s="59">
        <v>34.166670000000003</v>
      </c>
    </row>
    <row r="20" spans="2:24" x14ac:dyDescent="0.25">
      <c r="B20" s="45"/>
      <c r="C20" s="39"/>
      <c r="E20" s="2" t="s">
        <v>6</v>
      </c>
      <c r="F20" s="39" t="s">
        <v>178</v>
      </c>
      <c r="H20" s="2" t="s">
        <v>231</v>
      </c>
      <c r="I20" s="39" t="s">
        <v>189</v>
      </c>
      <c r="K20" s="68" t="s">
        <v>104</v>
      </c>
      <c r="L20" s="68"/>
      <c r="M20" s="59">
        <v>323.82400000000001</v>
      </c>
      <c r="N20" s="59"/>
      <c r="O20" s="59">
        <v>353.03899999999999</v>
      </c>
      <c r="P20" s="59"/>
      <c r="Q20" s="59">
        <v>336.37200000000001</v>
      </c>
      <c r="R20" s="59"/>
      <c r="S20" s="59">
        <v>308.92099999999999</v>
      </c>
      <c r="T20" s="59">
        <v>331.27499999999998</v>
      </c>
      <c r="U20" s="59">
        <v>304.02</v>
      </c>
      <c r="V20" s="59">
        <v>267.35300000000001</v>
      </c>
      <c r="W20" s="59">
        <v>270.29399999999998</v>
      </c>
      <c r="X20" s="59">
        <v>314.00900000000001</v>
      </c>
    </row>
    <row r="21" spans="2:24" x14ac:dyDescent="0.25">
      <c r="B21" s="45"/>
      <c r="C21" s="39"/>
      <c r="E21" s="2" t="s">
        <v>2</v>
      </c>
      <c r="F21" s="39" t="s">
        <v>179</v>
      </c>
      <c r="H21" s="2" t="s">
        <v>232</v>
      </c>
      <c r="I21" s="39" t="s">
        <v>190</v>
      </c>
      <c r="K21" s="68" t="s">
        <v>105</v>
      </c>
      <c r="L21" s="68"/>
      <c r="M21" s="59">
        <v>41.92</v>
      </c>
      <c r="N21" s="59"/>
      <c r="O21" s="59">
        <v>31.14</v>
      </c>
      <c r="P21" s="59"/>
      <c r="Q21" s="59">
        <v>33.96</v>
      </c>
      <c r="R21" s="59"/>
      <c r="S21" s="59">
        <v>32.453299999999999</v>
      </c>
      <c r="T21" s="59">
        <v>32.206699999999998</v>
      </c>
      <c r="U21" s="59">
        <v>31.49</v>
      </c>
      <c r="V21" s="59">
        <v>31.936699999999998</v>
      </c>
      <c r="W21" s="59">
        <v>31.95</v>
      </c>
      <c r="X21" s="59">
        <v>31.883299999999998</v>
      </c>
    </row>
    <row r="22" spans="2:24" x14ac:dyDescent="0.25">
      <c r="B22" s="45"/>
      <c r="C22" s="39"/>
      <c r="E22" s="2" t="s">
        <v>5</v>
      </c>
      <c r="F22" s="39" t="s">
        <v>180</v>
      </c>
      <c r="H22" s="2" t="s">
        <v>233</v>
      </c>
      <c r="I22" s="39" t="s">
        <v>191</v>
      </c>
      <c r="K22" s="68" t="s">
        <v>106</v>
      </c>
      <c r="L22" s="68"/>
      <c r="M22" s="59">
        <v>37.51</v>
      </c>
      <c r="N22" s="59"/>
      <c r="O22" s="59">
        <v>27.46</v>
      </c>
      <c r="P22" s="59"/>
      <c r="Q22" s="59">
        <v>33.450000000000003</v>
      </c>
      <c r="R22" s="59"/>
      <c r="S22" s="59">
        <v>22.953299999999999</v>
      </c>
      <c r="T22" s="59">
        <v>23.226700000000001</v>
      </c>
      <c r="U22" s="59">
        <v>15.85</v>
      </c>
      <c r="V22" s="59">
        <v>14.9933</v>
      </c>
      <c r="W22" s="59">
        <v>10.023300000000001</v>
      </c>
      <c r="X22" s="59">
        <v>9.5500000000000007</v>
      </c>
    </row>
    <row r="23" spans="2:24" x14ac:dyDescent="0.25">
      <c r="B23" s="45"/>
      <c r="C23" s="39"/>
      <c r="E23" s="2" t="s">
        <v>4</v>
      </c>
      <c r="F23" s="39" t="s">
        <v>181</v>
      </c>
      <c r="H23" s="2" t="s">
        <v>234</v>
      </c>
      <c r="I23" s="39" t="s">
        <v>192</v>
      </c>
      <c r="K23" s="68" t="s">
        <v>107</v>
      </c>
      <c r="L23" s="68"/>
      <c r="M23" s="59">
        <v>39.520000000000003</v>
      </c>
      <c r="N23" s="59"/>
      <c r="O23" s="59">
        <v>27.8367</v>
      </c>
      <c r="P23" s="59"/>
      <c r="Q23" s="59">
        <v>34.1</v>
      </c>
      <c r="R23" s="59"/>
      <c r="S23" s="59">
        <v>26.4</v>
      </c>
      <c r="T23" s="59">
        <v>26.15</v>
      </c>
      <c r="U23" s="59">
        <v>21.59</v>
      </c>
      <c r="V23" s="59">
        <v>21.173300000000001</v>
      </c>
      <c r="W23" s="59">
        <v>17.0733</v>
      </c>
      <c r="X23" s="59">
        <v>16.793299999999999</v>
      </c>
    </row>
    <row r="24" spans="2:24" ht="15.75" thickBot="1" x14ac:dyDescent="0.3">
      <c r="B24" s="45"/>
      <c r="C24" s="39"/>
      <c r="E24" s="2" t="s">
        <v>3</v>
      </c>
      <c r="F24" s="39" t="s">
        <v>182</v>
      </c>
      <c r="H24" s="2" t="s">
        <v>235</v>
      </c>
      <c r="I24" s="39" t="s">
        <v>193</v>
      </c>
      <c r="K24" s="68" t="s">
        <v>109</v>
      </c>
      <c r="L24" s="68"/>
      <c r="M24" s="59">
        <v>22.99</v>
      </c>
      <c r="N24" s="59"/>
      <c r="O24" s="59">
        <v>22.45</v>
      </c>
      <c r="P24" s="59"/>
      <c r="Q24" s="59">
        <v>23.26</v>
      </c>
      <c r="R24" s="59"/>
      <c r="S24" s="59">
        <v>23.81</v>
      </c>
      <c r="T24" s="59">
        <v>23.26</v>
      </c>
      <c r="U24" s="59">
        <v>23.81</v>
      </c>
      <c r="V24" s="59">
        <v>25.71</v>
      </c>
      <c r="W24" s="59">
        <v>25.16</v>
      </c>
      <c r="X24" s="59">
        <v>25.16</v>
      </c>
    </row>
    <row r="25" spans="2:24" ht="15.75" thickBot="1" x14ac:dyDescent="0.3">
      <c r="B25" s="45"/>
      <c r="C25" s="39"/>
      <c r="E25" s="2" t="s">
        <v>1</v>
      </c>
      <c r="F25" s="39" t="s">
        <v>183</v>
      </c>
      <c r="H25" s="41" t="s">
        <v>63</v>
      </c>
      <c r="I25" s="40">
        <v>14.16</v>
      </c>
      <c r="K25" s="68" t="s">
        <v>111</v>
      </c>
      <c r="L25" s="68"/>
      <c r="M25" s="59">
        <v>3.3666670000000001</v>
      </c>
      <c r="N25" s="59"/>
      <c r="O25" s="59">
        <v>3.9</v>
      </c>
      <c r="P25" s="59"/>
      <c r="Q25" s="59">
        <v>3.3</v>
      </c>
      <c r="R25" s="59"/>
      <c r="S25" s="59">
        <v>3.4</v>
      </c>
      <c r="T25" s="59">
        <v>3.3666670000000001</v>
      </c>
      <c r="U25" s="59">
        <v>3.9333330000000002</v>
      </c>
      <c r="V25" s="59">
        <v>3.9666670000000002</v>
      </c>
      <c r="W25" s="59">
        <v>3.6</v>
      </c>
      <c r="X25" s="59">
        <v>4.0666669999999998</v>
      </c>
    </row>
    <row r="26" spans="2:24" ht="15.75" thickBot="1" x14ac:dyDescent="0.3">
      <c r="B26" s="41" t="s">
        <v>63</v>
      </c>
      <c r="C26" s="40"/>
      <c r="E26" s="41" t="s">
        <v>63</v>
      </c>
      <c r="F26" s="40">
        <v>2.2799999999999998</v>
      </c>
      <c r="K26" s="68" t="s">
        <v>112</v>
      </c>
      <c r="L26" s="68"/>
      <c r="M26" s="59">
        <v>3.3666670000000001</v>
      </c>
      <c r="N26" s="59"/>
      <c r="O26" s="59">
        <v>3.2</v>
      </c>
      <c r="P26" s="59"/>
      <c r="Q26" s="59">
        <v>3.4</v>
      </c>
      <c r="R26" s="59"/>
      <c r="S26" s="59">
        <v>3.4</v>
      </c>
      <c r="T26" s="59">
        <v>3.233333</v>
      </c>
      <c r="U26" s="59">
        <v>3.8666670000000001</v>
      </c>
      <c r="V26" s="59">
        <v>3.733333</v>
      </c>
      <c r="W26" s="59">
        <v>3.3</v>
      </c>
      <c r="X26" s="59">
        <v>3.5333329999999998</v>
      </c>
    </row>
    <row r="27" spans="2:24" x14ac:dyDescent="0.25">
      <c r="K27" s="68" t="s">
        <v>113</v>
      </c>
      <c r="L27" s="68"/>
      <c r="M27" s="59">
        <v>3.7</v>
      </c>
      <c r="N27" s="59"/>
      <c r="O27" s="59">
        <v>3.4666700000000001</v>
      </c>
      <c r="P27" s="59"/>
      <c r="Q27" s="59">
        <v>3.26667</v>
      </c>
      <c r="R27" s="59"/>
      <c r="S27" s="59">
        <v>3.3</v>
      </c>
      <c r="T27" s="59">
        <v>3.4</v>
      </c>
      <c r="U27" s="59">
        <v>3.23333</v>
      </c>
      <c r="V27" s="59">
        <v>3.3</v>
      </c>
      <c r="W27" s="59">
        <v>3.2</v>
      </c>
      <c r="X27" s="59">
        <v>3.2</v>
      </c>
    </row>
    <row r="28" spans="2:24" ht="15.75" thickBot="1" x14ac:dyDescent="0.3">
      <c r="B28" s="52" t="s">
        <v>194</v>
      </c>
      <c r="E28" s="52" t="s">
        <v>195</v>
      </c>
      <c r="K28" s="69" t="s">
        <v>114</v>
      </c>
      <c r="L28" s="69"/>
      <c r="M28" s="64">
        <v>3.1666669999999999</v>
      </c>
      <c r="N28" s="64"/>
      <c r="O28" s="64">
        <v>3.3333330000000001</v>
      </c>
      <c r="P28" s="64"/>
      <c r="Q28" s="64">
        <v>3.1666669999999999</v>
      </c>
      <c r="R28" s="64"/>
      <c r="S28" s="64">
        <v>2.9333330000000002</v>
      </c>
      <c r="T28" s="64">
        <v>3.1</v>
      </c>
      <c r="U28" s="64">
        <v>3.266667</v>
      </c>
      <c r="V28" s="64">
        <v>3.0666669999999998</v>
      </c>
      <c r="W28" s="64">
        <v>3.1666669999999999</v>
      </c>
      <c r="X28" s="64">
        <v>3</v>
      </c>
    </row>
    <row r="29" spans="2:24" ht="15.75" thickBot="1" x14ac:dyDescent="0.3">
      <c r="B29" s="40" t="s">
        <v>23</v>
      </c>
      <c r="C29" s="40" t="s">
        <v>26</v>
      </c>
      <c r="E29" s="40" t="s">
        <v>23</v>
      </c>
      <c r="F29" s="40" t="s">
        <v>26</v>
      </c>
      <c r="K29" s="65" t="s">
        <v>24</v>
      </c>
      <c r="L29" s="65"/>
      <c r="M29" s="63" t="s">
        <v>226</v>
      </c>
      <c r="N29" s="63"/>
      <c r="O29" s="66">
        <v>0.56999999999999995</v>
      </c>
      <c r="P29" s="66"/>
      <c r="Q29" s="66">
        <v>0.44</v>
      </c>
      <c r="R29" s="66"/>
      <c r="S29" s="66">
        <v>0.24</v>
      </c>
      <c r="T29" s="66">
        <v>0.36</v>
      </c>
      <c r="U29" s="66">
        <v>0.39</v>
      </c>
      <c r="V29" s="66">
        <v>0.3</v>
      </c>
      <c r="W29" s="66">
        <v>0.3</v>
      </c>
      <c r="X29" s="66">
        <v>0.32</v>
      </c>
    </row>
    <row r="30" spans="2:24" x14ac:dyDescent="0.25">
      <c r="B30" s="38" t="s">
        <v>236</v>
      </c>
      <c r="C30" s="39">
        <v>22.993500000000001</v>
      </c>
      <c r="E30" s="2" t="s">
        <v>9</v>
      </c>
      <c r="F30" s="39" t="s">
        <v>167</v>
      </c>
    </row>
    <row r="31" spans="2:24" x14ac:dyDescent="0.25">
      <c r="B31" s="38" t="s">
        <v>237</v>
      </c>
      <c r="C31" s="39">
        <v>22.4512</v>
      </c>
      <c r="E31" s="2" t="s">
        <v>8</v>
      </c>
      <c r="F31" s="39" t="s">
        <v>168</v>
      </c>
      <c r="H31" s="20" t="s">
        <v>15</v>
      </c>
      <c r="I31" s="20" t="s">
        <v>268</v>
      </c>
    </row>
    <row r="32" spans="2:24" x14ac:dyDescent="0.25">
      <c r="B32" s="38" t="s">
        <v>238</v>
      </c>
      <c r="C32" s="39">
        <v>23.264600000000002</v>
      </c>
      <c r="E32" s="2" t="s">
        <v>7</v>
      </c>
      <c r="F32" s="39" t="s">
        <v>169</v>
      </c>
      <c r="H32" s="20" t="s">
        <v>269</v>
      </c>
      <c r="I32" s="35" t="s">
        <v>276</v>
      </c>
    </row>
    <row r="33" spans="2:9" x14ac:dyDescent="0.25">
      <c r="B33" s="38" t="s">
        <v>240</v>
      </c>
      <c r="C33" s="39">
        <v>23.806899999999999</v>
      </c>
      <c r="E33" s="2" t="s">
        <v>6</v>
      </c>
      <c r="F33" s="39" t="s">
        <v>170</v>
      </c>
      <c r="H33" s="20" t="s">
        <v>270</v>
      </c>
      <c r="I33" s="35" t="s">
        <v>277</v>
      </c>
    </row>
    <row r="34" spans="2:9" x14ac:dyDescent="0.25">
      <c r="B34" s="38" t="s">
        <v>244</v>
      </c>
      <c r="C34" s="39">
        <v>23.264600000000002</v>
      </c>
      <c r="E34" s="2" t="s">
        <v>5</v>
      </c>
      <c r="F34" s="39" t="s">
        <v>171</v>
      </c>
      <c r="H34" s="20" t="s">
        <v>271</v>
      </c>
      <c r="I34" s="35" t="s">
        <v>278</v>
      </c>
    </row>
    <row r="35" spans="2:9" x14ac:dyDescent="0.25">
      <c r="B35" s="38" t="s">
        <v>241</v>
      </c>
      <c r="C35" s="39">
        <v>23.806899999999999</v>
      </c>
      <c r="E35" s="2" t="s">
        <v>2</v>
      </c>
      <c r="F35" s="39" t="s">
        <v>196</v>
      </c>
      <c r="H35" s="20" t="s">
        <v>272</v>
      </c>
      <c r="I35" s="35">
        <v>0.57999999999999996</v>
      </c>
    </row>
    <row r="36" spans="2:9" x14ac:dyDescent="0.25">
      <c r="B36" s="38" t="s">
        <v>239</v>
      </c>
      <c r="C36" s="39">
        <v>25.704999999999998</v>
      </c>
      <c r="E36" s="2" t="s">
        <v>4</v>
      </c>
      <c r="F36" s="39" t="s">
        <v>172</v>
      </c>
      <c r="H36" s="20" t="s">
        <v>273</v>
      </c>
      <c r="I36" s="35">
        <v>68.076566666666665</v>
      </c>
    </row>
    <row r="37" spans="2:9" x14ac:dyDescent="0.25">
      <c r="B37" s="38" t="s">
        <v>243</v>
      </c>
      <c r="C37" s="39">
        <v>25.162700000000001</v>
      </c>
      <c r="E37" s="2" t="s">
        <v>3</v>
      </c>
      <c r="F37" s="39" t="s">
        <v>173</v>
      </c>
      <c r="H37" s="20" t="s">
        <v>274</v>
      </c>
      <c r="I37" s="35">
        <v>70.607299999999995</v>
      </c>
    </row>
    <row r="38" spans="2:9" ht="15.75" thickBot="1" x14ac:dyDescent="0.3">
      <c r="B38" s="38" t="s">
        <v>242</v>
      </c>
      <c r="C38" s="39">
        <v>25.162700000000001</v>
      </c>
      <c r="E38" s="2" t="s">
        <v>1</v>
      </c>
      <c r="F38" s="39" t="s">
        <v>174</v>
      </c>
      <c r="H38" s="20" t="s">
        <v>275</v>
      </c>
      <c r="I38" s="35">
        <v>75.178433333333331</v>
      </c>
    </row>
    <row r="39" spans="2:9" ht="15.75" thickBot="1" x14ac:dyDescent="0.3">
      <c r="B39" s="41" t="s">
        <v>63</v>
      </c>
      <c r="C39" s="40" t="s">
        <v>100</v>
      </c>
      <c r="E39" s="41" t="s">
        <v>63</v>
      </c>
      <c r="F39" s="40">
        <v>2.44</v>
      </c>
      <c r="H39" s="20" t="s">
        <v>272</v>
      </c>
      <c r="I39" s="20" t="s">
        <v>100</v>
      </c>
    </row>
  </sheetData>
  <mergeCells count="7">
    <mergeCell ref="M2:S2"/>
    <mergeCell ref="K16:K17"/>
    <mergeCell ref="M16:X16"/>
    <mergeCell ref="L3:M3"/>
    <mergeCell ref="N3:O3"/>
    <mergeCell ref="P3:Q3"/>
    <mergeCell ref="R3:S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5"/>
  <sheetViews>
    <sheetView zoomScaleNormal="100" workbookViewId="0">
      <selection activeCell="U50" sqref="U50"/>
    </sheetView>
  </sheetViews>
  <sheetFormatPr defaultRowHeight="15" x14ac:dyDescent="0.25"/>
  <cols>
    <col min="2" max="2" width="17.42578125" customWidth="1"/>
    <col min="8" max="8" width="12.7109375" customWidth="1"/>
    <col min="9" max="9" width="9.85546875" customWidth="1"/>
    <col min="10" max="10" width="8.7109375" customWidth="1"/>
    <col min="14" max="14" width="15.42578125" customWidth="1"/>
  </cols>
  <sheetData>
    <row r="2" spans="2:11" x14ac:dyDescent="0.25">
      <c r="B2" s="105" t="s">
        <v>16</v>
      </c>
      <c r="C2" s="105"/>
      <c r="D2" s="105"/>
      <c r="E2" s="105"/>
      <c r="F2" s="105"/>
      <c r="G2" s="105"/>
      <c r="H2" s="105"/>
    </row>
    <row r="3" spans="2:11" x14ac:dyDescent="0.25">
      <c r="B3" s="22" t="s">
        <v>15</v>
      </c>
      <c r="C3" s="22" t="s">
        <v>10</v>
      </c>
      <c r="D3" s="22" t="s">
        <v>11</v>
      </c>
      <c r="E3" s="22" t="s">
        <v>12</v>
      </c>
      <c r="F3" s="22" t="s">
        <v>62</v>
      </c>
      <c r="G3" s="23" t="s">
        <v>20</v>
      </c>
      <c r="H3" s="22" t="s">
        <v>60</v>
      </c>
      <c r="J3" s="76" t="s">
        <v>27</v>
      </c>
      <c r="K3" s="76">
        <v>9</v>
      </c>
    </row>
    <row r="4" spans="2:11" x14ac:dyDescent="0.25">
      <c r="B4" s="22" t="s">
        <v>1</v>
      </c>
      <c r="C4" s="22">
        <v>41.76</v>
      </c>
      <c r="D4" s="23">
        <v>41.74</v>
      </c>
      <c r="E4" s="22">
        <v>42.26</v>
      </c>
      <c r="F4" s="22">
        <f>SUM(C4:E4)</f>
        <v>125.75999999999999</v>
      </c>
      <c r="G4" s="22">
        <f>AVERAGE(C4:E4)</f>
        <v>41.919999999999995</v>
      </c>
      <c r="H4" s="24">
        <f>STDEV(C4:E4)</f>
        <v>0.2946183972531235</v>
      </c>
      <c r="J4" s="76" t="s">
        <v>28</v>
      </c>
      <c r="K4" s="76">
        <v>3</v>
      </c>
    </row>
    <row r="5" spans="2:11" x14ac:dyDescent="0.25">
      <c r="B5" s="22" t="s">
        <v>4</v>
      </c>
      <c r="C5" s="22">
        <v>32.53</v>
      </c>
      <c r="D5" s="23">
        <v>33.85</v>
      </c>
      <c r="E5" s="22">
        <v>33.82</v>
      </c>
      <c r="F5" s="22">
        <f t="shared" ref="F5:F12" si="0">SUM(C5:E5)</f>
        <v>100.19999999999999</v>
      </c>
      <c r="G5" s="22">
        <f t="shared" ref="G5:G12" si="1">AVERAGE(C5:E5)</f>
        <v>33.4</v>
      </c>
      <c r="H5" s="24">
        <f t="shared" ref="H5:H12" si="2">STDEV(C5:E5)</f>
        <v>0.75359140122482815</v>
      </c>
    </row>
    <row r="6" spans="2:11" x14ac:dyDescent="0.25">
      <c r="B6" s="22" t="s">
        <v>3</v>
      </c>
      <c r="C6" s="22">
        <v>33.520000000000003</v>
      </c>
      <c r="D6" s="22">
        <v>34.26</v>
      </c>
      <c r="E6" s="22">
        <v>34.1</v>
      </c>
      <c r="F6" s="22">
        <f t="shared" si="0"/>
        <v>101.88</v>
      </c>
      <c r="G6" s="22">
        <f t="shared" si="1"/>
        <v>33.96</v>
      </c>
      <c r="H6" s="24">
        <f t="shared" si="2"/>
        <v>0.38935844667863345</v>
      </c>
    </row>
    <row r="7" spans="2:11" x14ac:dyDescent="0.25">
      <c r="B7" s="22" t="s">
        <v>5</v>
      </c>
      <c r="C7" s="23">
        <v>32.950000000000003</v>
      </c>
      <c r="D7" s="22">
        <v>32.369999999999997</v>
      </c>
      <c r="E7" s="22">
        <v>32.04</v>
      </c>
      <c r="F7" s="22">
        <f t="shared" si="0"/>
        <v>97.359999999999985</v>
      </c>
      <c r="G7" s="22">
        <f t="shared" si="1"/>
        <v>32.453333333333326</v>
      </c>
      <c r="H7" s="24">
        <f t="shared" si="2"/>
        <v>0.46068789145508843</v>
      </c>
    </row>
    <row r="8" spans="2:11" x14ac:dyDescent="0.25">
      <c r="B8" s="22" t="s">
        <v>2</v>
      </c>
      <c r="C8" s="22">
        <v>32.08</v>
      </c>
      <c r="D8" s="22">
        <v>32.39</v>
      </c>
      <c r="E8" s="22">
        <v>32.15</v>
      </c>
      <c r="F8" s="22">
        <f t="shared" si="0"/>
        <v>96.62</v>
      </c>
      <c r="G8" s="22">
        <f t="shared" si="1"/>
        <v>32.206666666666671</v>
      </c>
      <c r="H8" s="24">
        <f t="shared" si="2"/>
        <v>0.1625833119767639</v>
      </c>
    </row>
    <row r="9" spans="2:11" x14ac:dyDescent="0.25">
      <c r="B9" s="22" t="s">
        <v>6</v>
      </c>
      <c r="C9" s="22">
        <v>31.88</v>
      </c>
      <c r="D9" s="22">
        <v>32.83</v>
      </c>
      <c r="E9" s="22">
        <v>31.68</v>
      </c>
      <c r="F9" s="22">
        <f t="shared" si="0"/>
        <v>96.389999999999986</v>
      </c>
      <c r="G9" s="22">
        <f t="shared" si="1"/>
        <v>32.129999999999995</v>
      </c>
      <c r="H9" s="24">
        <f t="shared" si="2"/>
        <v>0.61441028637222472</v>
      </c>
    </row>
    <row r="10" spans="2:11" x14ac:dyDescent="0.25">
      <c r="B10" s="22" t="s">
        <v>7</v>
      </c>
      <c r="C10" s="22">
        <v>32.03</v>
      </c>
      <c r="D10" s="22">
        <v>32.11</v>
      </c>
      <c r="E10" s="22">
        <v>31.67</v>
      </c>
      <c r="F10" s="22">
        <f t="shared" si="0"/>
        <v>95.81</v>
      </c>
      <c r="G10" s="22">
        <f t="shared" si="1"/>
        <v>31.936666666666667</v>
      </c>
      <c r="H10" s="24">
        <f t="shared" si="2"/>
        <v>0.23437861108329167</v>
      </c>
    </row>
    <row r="11" spans="2:11" x14ac:dyDescent="0.25">
      <c r="B11" s="22" t="s">
        <v>8</v>
      </c>
      <c r="C11" s="22">
        <v>31.8</v>
      </c>
      <c r="D11" s="22">
        <v>32.07</v>
      </c>
      <c r="E11" s="22">
        <v>31.98</v>
      </c>
      <c r="F11" s="22">
        <f t="shared" si="0"/>
        <v>95.850000000000009</v>
      </c>
      <c r="G11" s="22">
        <f t="shared" si="1"/>
        <v>31.950000000000003</v>
      </c>
      <c r="H11" s="24">
        <f t="shared" si="2"/>
        <v>0.13747727084867498</v>
      </c>
    </row>
    <row r="12" spans="2:11" x14ac:dyDescent="0.25">
      <c r="B12" s="22" t="s">
        <v>9</v>
      </c>
      <c r="C12" s="22">
        <v>31.87</v>
      </c>
      <c r="D12" s="22">
        <v>31.91</v>
      </c>
      <c r="E12" s="22">
        <v>31.87</v>
      </c>
      <c r="F12" s="22">
        <f t="shared" si="0"/>
        <v>95.65</v>
      </c>
      <c r="G12" s="22">
        <f t="shared" si="1"/>
        <v>31.883333333333336</v>
      </c>
      <c r="H12" s="24">
        <f t="shared" si="2"/>
        <v>2.3094010767584539E-2</v>
      </c>
    </row>
    <row r="13" spans="2:11" x14ac:dyDescent="0.25">
      <c r="B13" s="23" t="s">
        <v>62</v>
      </c>
      <c r="C13" s="22">
        <f>SUM(C4:C12)</f>
        <v>300.41999999999996</v>
      </c>
      <c r="D13" s="22">
        <f t="shared" ref="D13:F13" si="3">SUM(D4:D12)</f>
        <v>303.53000000000003</v>
      </c>
      <c r="E13" s="22">
        <f t="shared" si="3"/>
        <v>301.57000000000005</v>
      </c>
      <c r="F13" s="22">
        <f t="shared" si="3"/>
        <v>905.52</v>
      </c>
      <c r="G13" s="22"/>
      <c r="H13" s="22"/>
    </row>
    <row r="14" spans="2:11" x14ac:dyDescent="0.25">
      <c r="B14" s="23" t="s">
        <v>20</v>
      </c>
      <c r="C14" s="22">
        <f>AVERAGE(C4:C12)</f>
        <v>33.379999999999995</v>
      </c>
      <c r="D14" s="22">
        <f t="shared" ref="D14:E14" si="4">AVERAGE(D4:D12)</f>
        <v>33.725555555555559</v>
      </c>
      <c r="E14" s="22">
        <f t="shared" si="4"/>
        <v>33.507777777777783</v>
      </c>
      <c r="F14" s="22"/>
      <c r="G14" s="22"/>
      <c r="H14" s="22"/>
    </row>
    <row r="16" spans="2:11" x14ac:dyDescent="0.25">
      <c r="B16" s="80" t="s">
        <v>22</v>
      </c>
      <c r="C16" s="83">
        <f>(F13^2)/(K3*K4)</f>
        <v>30369.128533333333</v>
      </c>
      <c r="F16" s="111" t="s">
        <v>33</v>
      </c>
      <c r="G16" s="111"/>
      <c r="H16" s="111"/>
      <c r="I16" s="111"/>
      <c r="J16" s="111"/>
      <c r="K16" s="111"/>
    </row>
    <row r="17" spans="2:11" x14ac:dyDescent="0.25">
      <c r="B17" s="80" t="s">
        <v>29</v>
      </c>
      <c r="C17" s="80">
        <f>SUMSQ(C4:E12)-C16</f>
        <v>252.62486666666882</v>
      </c>
      <c r="F17" s="84" t="s">
        <v>23</v>
      </c>
      <c r="G17" s="84" t="s">
        <v>39</v>
      </c>
      <c r="H17" s="84" t="s">
        <v>34</v>
      </c>
      <c r="I17" s="84" t="s">
        <v>35</v>
      </c>
      <c r="J17" s="85" t="s">
        <v>24</v>
      </c>
      <c r="K17" s="85" t="s">
        <v>26</v>
      </c>
    </row>
    <row r="18" spans="2:11" x14ac:dyDescent="0.25">
      <c r="B18" s="80" t="s">
        <v>30</v>
      </c>
      <c r="C18" s="80">
        <f>(((C13^2)+(D13^2)+(E13^2))/9)-C16</f>
        <v>0.54948888889339287</v>
      </c>
      <c r="F18" s="84" t="s">
        <v>38</v>
      </c>
      <c r="G18" s="86">
        <f>F4</f>
        <v>125.75999999999999</v>
      </c>
      <c r="H18" s="86">
        <f>F5</f>
        <v>100.19999999999999</v>
      </c>
      <c r="I18" s="86">
        <f>F6</f>
        <v>101.88</v>
      </c>
      <c r="J18" s="89">
        <f>SUM(G18:I18)</f>
        <v>327.84</v>
      </c>
      <c r="K18" s="87">
        <f>AVERAGE(G18:I18)</f>
        <v>109.27999999999999</v>
      </c>
    </row>
    <row r="19" spans="2:11" x14ac:dyDescent="0.25">
      <c r="B19" s="80" t="s">
        <v>31</v>
      </c>
      <c r="C19" s="80">
        <f>(SUMSQ(F4:F12)/3)-C16</f>
        <v>249.63119999999617</v>
      </c>
      <c r="F19" s="84" t="s">
        <v>36</v>
      </c>
      <c r="G19" s="86">
        <f>F7</f>
        <v>97.359999999999985</v>
      </c>
      <c r="H19" s="86">
        <f>F8</f>
        <v>96.62</v>
      </c>
      <c r="I19" s="86">
        <f>F9</f>
        <v>96.389999999999986</v>
      </c>
      <c r="J19" s="89">
        <f t="shared" ref="J19:J21" si="5">SUM(G19:I19)</f>
        <v>290.37</v>
      </c>
      <c r="K19" s="87">
        <f t="shared" ref="K19:K20" si="6">AVERAGE(G19:I19)</f>
        <v>96.79</v>
      </c>
    </row>
    <row r="20" spans="2:11" x14ac:dyDescent="0.25">
      <c r="B20" s="80" t="s">
        <v>32</v>
      </c>
      <c r="C20" s="80">
        <f>C17-C18-C19</f>
        <v>2.4441777777792595</v>
      </c>
      <c r="F20" s="84" t="s">
        <v>37</v>
      </c>
      <c r="G20" s="86">
        <f>F10</f>
        <v>95.81</v>
      </c>
      <c r="H20" s="86">
        <f>F11</f>
        <v>95.850000000000009</v>
      </c>
      <c r="I20" s="86">
        <f>F12</f>
        <v>95.65</v>
      </c>
      <c r="J20" s="89">
        <f t="shared" si="5"/>
        <v>287.31000000000006</v>
      </c>
      <c r="K20" s="87">
        <f t="shared" si="6"/>
        <v>95.770000000000024</v>
      </c>
    </row>
    <row r="21" spans="2:11" x14ac:dyDescent="0.25">
      <c r="B21" s="7" t="s">
        <v>40</v>
      </c>
      <c r="C21" s="80">
        <f>(((J18^2)+(J19^2)+(J20^2))/9)-C16</f>
        <v>113.18686666667054</v>
      </c>
      <c r="F21" s="85" t="s">
        <v>24</v>
      </c>
      <c r="G21" s="89">
        <f>SUM(G18:G20)</f>
        <v>318.92999999999995</v>
      </c>
      <c r="H21" s="89">
        <f t="shared" ref="H21:I21" si="7">SUM(H18:H20)</f>
        <v>292.67</v>
      </c>
      <c r="I21" s="89">
        <f t="shared" si="7"/>
        <v>293.91999999999996</v>
      </c>
      <c r="J21" s="88">
        <f t="shared" si="5"/>
        <v>905.51999999999987</v>
      </c>
      <c r="K21" s="86"/>
    </row>
    <row r="22" spans="2:11" x14ac:dyDescent="0.25">
      <c r="B22" s="7" t="s">
        <v>41</v>
      </c>
      <c r="C22" s="80">
        <f>(((G21^2)+(H21^2)+(I21^2))/9)-C16</f>
        <v>48.764822222216026</v>
      </c>
      <c r="F22" s="85" t="s">
        <v>26</v>
      </c>
      <c r="G22" s="87">
        <f>AVERAGE(G18:G20)</f>
        <v>106.30999999999999</v>
      </c>
      <c r="H22" s="87">
        <f t="shared" ref="H22:I22" si="8">AVERAGE(H18:H20)</f>
        <v>97.556666666666672</v>
      </c>
      <c r="I22" s="87">
        <f t="shared" si="8"/>
        <v>97.973333333333315</v>
      </c>
      <c r="J22" s="86"/>
      <c r="K22" s="86"/>
    </row>
    <row r="23" spans="2:11" x14ac:dyDescent="0.25">
      <c r="B23" s="7" t="s">
        <v>42</v>
      </c>
      <c r="C23" s="80">
        <f>C19-C21-C22</f>
        <v>87.679511111109605</v>
      </c>
      <c r="H23" s="7"/>
    </row>
    <row r="24" spans="2:11" x14ac:dyDescent="0.25">
      <c r="H24" s="18"/>
    </row>
    <row r="25" spans="2:11" x14ac:dyDescent="0.25">
      <c r="H25" s="18"/>
    </row>
    <row r="26" spans="2:11" x14ac:dyDescent="0.25">
      <c r="B26" s="10" t="s">
        <v>43</v>
      </c>
      <c r="C26" s="9"/>
      <c r="D26" s="11" t="s">
        <v>44</v>
      </c>
      <c r="E26" s="11" t="s">
        <v>45</v>
      </c>
      <c r="F26" s="11" t="s">
        <v>46</v>
      </c>
      <c r="G26" s="11" t="s">
        <v>47</v>
      </c>
      <c r="H26" s="11"/>
      <c r="I26" s="8"/>
    </row>
    <row r="27" spans="2:11" x14ac:dyDescent="0.25">
      <c r="B27" s="110" t="s">
        <v>48</v>
      </c>
      <c r="C27" s="108" t="s">
        <v>49</v>
      </c>
      <c r="D27" s="108" t="s">
        <v>50</v>
      </c>
      <c r="E27" s="108" t="s">
        <v>51</v>
      </c>
      <c r="F27" s="108" t="s">
        <v>52</v>
      </c>
      <c r="G27" s="110" t="s">
        <v>53</v>
      </c>
      <c r="H27" s="106" t="s">
        <v>59</v>
      </c>
      <c r="I27" s="108" t="s">
        <v>54</v>
      </c>
    </row>
    <row r="28" spans="2:11" x14ac:dyDescent="0.25">
      <c r="B28" s="107"/>
      <c r="C28" s="109"/>
      <c r="D28" s="109"/>
      <c r="E28" s="109"/>
      <c r="F28" s="109"/>
      <c r="G28" s="107"/>
      <c r="H28" s="107"/>
      <c r="I28" s="109"/>
    </row>
    <row r="29" spans="2:11" x14ac:dyDescent="0.25">
      <c r="B29" s="16" t="s">
        <v>55</v>
      </c>
      <c r="C29" s="16">
        <f>3-1</f>
        <v>2</v>
      </c>
      <c r="D29" s="17">
        <f>C18</f>
        <v>0.54948888889339287</v>
      </c>
      <c r="E29" s="17">
        <f t="shared" ref="E29:E35" si="9">D29/C29</f>
        <v>0.27474444444669643</v>
      </c>
      <c r="F29" s="17">
        <f>E29/E34</f>
        <v>1.7985234753018648</v>
      </c>
      <c r="G29" s="17">
        <f>FINV(0.05,C29,C34)</f>
        <v>3.6337234675916301</v>
      </c>
      <c r="H29" s="17">
        <f>FINV(0.01,C29,C34)</f>
        <v>6.2262352803113821</v>
      </c>
      <c r="I29" s="16" t="str">
        <f>IF(F29&lt;G29,"tn",IF(F29&lt;H29,"*","**"))</f>
        <v>tn</v>
      </c>
    </row>
    <row r="30" spans="2:11" x14ac:dyDescent="0.25">
      <c r="B30" s="16" t="s">
        <v>56</v>
      </c>
      <c r="C30" s="16">
        <f>9-1</f>
        <v>8</v>
      </c>
      <c r="D30" s="17">
        <f>C19</f>
        <v>249.63119999999617</v>
      </c>
      <c r="E30" s="17">
        <f t="shared" si="9"/>
        <v>31.203899999999521</v>
      </c>
      <c r="F30" s="17">
        <f>E30/E34</f>
        <v>204.26599265361708</v>
      </c>
      <c r="G30" s="17">
        <f>FINV(0.05,C30,C34)</f>
        <v>2.5910961798744014</v>
      </c>
      <c r="H30" s="17">
        <f>FINV(0.01,C30,C34)</f>
        <v>3.8895721399261927</v>
      </c>
      <c r="I30" s="16" t="str">
        <f>IF(F30&lt;G30,"tn",IF(F30&lt;H30,"*","**"))</f>
        <v>**</v>
      </c>
    </row>
    <row r="31" spans="2:11" x14ac:dyDescent="0.25">
      <c r="B31" s="16" t="s">
        <v>222</v>
      </c>
      <c r="C31" s="16">
        <v>2</v>
      </c>
      <c r="D31" s="17">
        <f>C21</f>
        <v>113.18686666667054</v>
      </c>
      <c r="E31" s="17">
        <f t="shared" si="9"/>
        <v>56.59343333333527</v>
      </c>
      <c r="F31" s="17">
        <f>E31/E34</f>
        <v>370.47016038092056</v>
      </c>
      <c r="G31" s="17">
        <f>FINV(0.05,C31,C34)</f>
        <v>3.6337234675916301</v>
      </c>
      <c r="H31" s="17">
        <f>FINV(0.01,C31,C34)</f>
        <v>6.2262352803113821</v>
      </c>
      <c r="I31" s="16" t="str">
        <f t="shared" ref="I31:I32" si="10">IF(F31&lt;G31,"tn",IF(F31&lt;H31,"*","**"))</f>
        <v>**</v>
      </c>
    </row>
    <row r="32" spans="2:11" x14ac:dyDescent="0.25">
      <c r="B32" s="16" t="s">
        <v>223</v>
      </c>
      <c r="C32" s="16">
        <v>2</v>
      </c>
      <c r="D32" s="17">
        <f>C22</f>
        <v>48.764822222216026</v>
      </c>
      <c r="E32" s="17">
        <f t="shared" si="9"/>
        <v>24.382411111108013</v>
      </c>
      <c r="F32" s="17">
        <f>E32/E34</f>
        <v>159.61137578633239</v>
      </c>
      <c r="G32" s="17">
        <f>FINV(0.05,C32,C34)</f>
        <v>3.6337234675916301</v>
      </c>
      <c r="H32" s="17">
        <f>FINV(0.01,C32,C34)</f>
        <v>6.2262352803113821</v>
      </c>
      <c r="I32" s="16" t="str">
        <f t="shared" si="10"/>
        <v>**</v>
      </c>
    </row>
    <row r="33" spans="2:17" x14ac:dyDescent="0.25">
      <c r="B33" s="16" t="s">
        <v>224</v>
      </c>
      <c r="C33" s="16">
        <f>C31*C32</f>
        <v>4</v>
      </c>
      <c r="D33" s="17">
        <f>C23</f>
        <v>87.679511111109605</v>
      </c>
      <c r="E33" s="17">
        <f t="shared" si="9"/>
        <v>21.919877777777401</v>
      </c>
      <c r="F33" s="17">
        <f>E33/E34</f>
        <v>143.49121722360769</v>
      </c>
      <c r="G33" s="17">
        <f>FINV(0.05,C33,C34)</f>
        <v>3.0069172799243447</v>
      </c>
      <c r="H33" s="17">
        <f>FINV(0.01,C33,C34)</f>
        <v>4.772577999723211</v>
      </c>
      <c r="I33" s="16" t="str">
        <f>IF(F33&lt;G33,"tn",IF(F33&lt;H33,"*","**"))</f>
        <v>**</v>
      </c>
    </row>
    <row r="34" spans="2:17" x14ac:dyDescent="0.25">
      <c r="B34" s="16" t="s">
        <v>57</v>
      </c>
      <c r="C34" s="16">
        <f>(3-1)*(9-1)</f>
        <v>16</v>
      </c>
      <c r="D34" s="17">
        <f>C20</f>
        <v>2.4441777777792595</v>
      </c>
      <c r="E34" s="17">
        <f t="shared" si="9"/>
        <v>0.15276111111120372</v>
      </c>
      <c r="F34" s="17"/>
      <c r="G34" s="17"/>
      <c r="H34" s="17"/>
      <c r="I34" s="16"/>
    </row>
    <row r="35" spans="2:17" x14ac:dyDescent="0.25">
      <c r="B35" s="16" t="s">
        <v>58</v>
      </c>
      <c r="C35" s="16">
        <f>C29+C30+C34</f>
        <v>26</v>
      </c>
      <c r="D35" s="17">
        <f>C17</f>
        <v>252.62486666666882</v>
      </c>
      <c r="E35" s="17">
        <f t="shared" si="9"/>
        <v>9.7163410256411087</v>
      </c>
      <c r="F35" s="17"/>
      <c r="G35" s="17"/>
      <c r="H35" s="17"/>
      <c r="I35" s="16"/>
    </row>
    <row r="38" spans="2:17" x14ac:dyDescent="0.25">
      <c r="B38" t="s">
        <v>248</v>
      </c>
      <c r="N38" t="s">
        <v>248</v>
      </c>
    </row>
    <row r="39" spans="2:17" x14ac:dyDescent="0.25">
      <c r="B39" t="s">
        <v>249</v>
      </c>
      <c r="C39" t="s">
        <v>250</v>
      </c>
      <c r="H39" t="s">
        <v>258</v>
      </c>
      <c r="N39" t="s">
        <v>262</v>
      </c>
      <c r="O39" t="s">
        <v>250</v>
      </c>
    </row>
    <row r="40" spans="2:17" x14ac:dyDescent="0.25">
      <c r="C40" t="s">
        <v>252</v>
      </c>
      <c r="H40" t="s">
        <v>259</v>
      </c>
      <c r="O40" t="s">
        <v>251</v>
      </c>
    </row>
    <row r="41" spans="2:17" x14ac:dyDescent="0.25">
      <c r="C41">
        <v>3.65</v>
      </c>
      <c r="D41" t="s">
        <v>253</v>
      </c>
      <c r="E41">
        <f>SQRT(E34/9)</f>
        <v>0.13028221977742682</v>
      </c>
      <c r="H41" t="s">
        <v>260</v>
      </c>
      <c r="O41">
        <v>5.03</v>
      </c>
      <c r="P41" t="s">
        <v>253</v>
      </c>
      <c r="Q41">
        <f>SQRT(E34/3)</f>
        <v>0.2256554239773581</v>
      </c>
    </row>
    <row r="42" spans="2:17" x14ac:dyDescent="0.25">
      <c r="C42">
        <f>C41*E41</f>
        <v>0.47553010218760788</v>
      </c>
      <c r="O42">
        <f>O41*Q41</f>
        <v>1.1350467826061112</v>
      </c>
    </row>
    <row r="45" spans="2:17" x14ac:dyDescent="0.25">
      <c r="B45" s="105" t="s">
        <v>254</v>
      </c>
      <c r="C45" s="105"/>
      <c r="D45" s="105"/>
      <c r="H45" s="105" t="s">
        <v>261</v>
      </c>
      <c r="I45" s="105"/>
      <c r="J45" s="105"/>
      <c r="N45" s="105" t="s">
        <v>263</v>
      </c>
      <c r="O45" s="105"/>
      <c r="P45" s="105"/>
    </row>
    <row r="46" spans="2:17" x14ac:dyDescent="0.25">
      <c r="B46" s="20" t="s">
        <v>23</v>
      </c>
      <c r="C46" s="20" t="s">
        <v>255</v>
      </c>
      <c r="D46" s="20" t="s">
        <v>143</v>
      </c>
      <c r="E46" s="38"/>
      <c r="F46" s="38"/>
      <c r="H46" s="20" t="s">
        <v>23</v>
      </c>
      <c r="I46" s="20" t="s">
        <v>255</v>
      </c>
      <c r="J46" s="20" t="s">
        <v>143</v>
      </c>
      <c r="N46" s="20" t="s">
        <v>23</v>
      </c>
      <c r="O46" s="20" t="s">
        <v>264</v>
      </c>
      <c r="P46" s="20" t="s">
        <v>265</v>
      </c>
    </row>
    <row r="47" spans="2:17" x14ac:dyDescent="0.25">
      <c r="B47" s="20" t="s">
        <v>35</v>
      </c>
      <c r="C47" s="20">
        <v>95.770000000000024</v>
      </c>
      <c r="D47" s="20" t="s">
        <v>64</v>
      </c>
      <c r="E47" s="38">
        <f>C47+C42</f>
        <v>96.245530102187629</v>
      </c>
      <c r="F47" s="38"/>
      <c r="H47" s="20" t="s">
        <v>35</v>
      </c>
      <c r="I47" s="20">
        <v>95.770000000000024</v>
      </c>
      <c r="J47" s="20" t="s">
        <v>64</v>
      </c>
      <c r="K47">
        <v>96.245530102187629</v>
      </c>
      <c r="N47" s="71" t="s">
        <v>9</v>
      </c>
      <c r="O47" s="20">
        <v>31.883333333333336</v>
      </c>
      <c r="P47" s="20" t="s">
        <v>64</v>
      </c>
      <c r="Q47">
        <f>O47+O42</f>
        <v>33.018380115939451</v>
      </c>
    </row>
    <row r="48" spans="2:17" x14ac:dyDescent="0.25">
      <c r="B48" s="20" t="s">
        <v>34</v>
      </c>
      <c r="C48" s="20">
        <v>96.79</v>
      </c>
      <c r="D48" s="20" t="s">
        <v>65</v>
      </c>
      <c r="E48" s="38">
        <f>C48+C42</f>
        <v>97.265530102187611</v>
      </c>
      <c r="F48" s="38">
        <f>C48-C42</f>
        <v>96.314469897812401</v>
      </c>
      <c r="H48" s="20" t="s">
        <v>34</v>
      </c>
      <c r="I48" s="20">
        <v>96.79</v>
      </c>
      <c r="J48" s="20" t="s">
        <v>65</v>
      </c>
      <c r="K48">
        <v>97.265530102187611</v>
      </c>
      <c r="L48">
        <v>96.314469897812401</v>
      </c>
      <c r="N48" s="71" t="s">
        <v>7</v>
      </c>
      <c r="O48" s="20">
        <v>31.936666666666667</v>
      </c>
      <c r="P48" s="20" t="s">
        <v>64</v>
      </c>
    </row>
    <row r="49" spans="2:18" x14ac:dyDescent="0.25">
      <c r="B49" s="20" t="s">
        <v>256</v>
      </c>
      <c r="C49" s="20">
        <v>109.27999999999999</v>
      </c>
      <c r="D49" s="20" t="s">
        <v>66</v>
      </c>
      <c r="E49" s="38"/>
      <c r="F49" s="38">
        <f>C49*C42</f>
        <v>51.965929567061785</v>
      </c>
      <c r="H49" s="20" t="s">
        <v>256</v>
      </c>
      <c r="I49" s="20">
        <v>109.27999999999999</v>
      </c>
      <c r="J49" s="20" t="s">
        <v>66</v>
      </c>
      <c r="L49">
        <v>51.965929567061785</v>
      </c>
      <c r="N49" s="71" t="s">
        <v>8</v>
      </c>
      <c r="O49" s="20">
        <v>31.950000000000003</v>
      </c>
      <c r="P49" s="20" t="s">
        <v>64</v>
      </c>
    </row>
    <row r="50" spans="2:18" x14ac:dyDescent="0.25">
      <c r="B50" t="s">
        <v>257</v>
      </c>
      <c r="C50">
        <f>C42</f>
        <v>0.47553010218760788</v>
      </c>
      <c r="H50" t="s">
        <v>257</v>
      </c>
      <c r="I50">
        <f>C42</f>
        <v>0.47553010218760788</v>
      </c>
      <c r="N50" s="71" t="s">
        <v>6</v>
      </c>
      <c r="O50" s="20">
        <v>32.129999999999995</v>
      </c>
      <c r="P50" s="20" t="s">
        <v>64</v>
      </c>
    </row>
    <row r="51" spans="2:18" x14ac:dyDescent="0.25">
      <c r="N51" s="71" t="s">
        <v>2</v>
      </c>
      <c r="O51" s="20">
        <v>32.206666666666671</v>
      </c>
      <c r="P51" s="20" t="s">
        <v>64</v>
      </c>
    </row>
    <row r="52" spans="2:18" x14ac:dyDescent="0.25">
      <c r="N52" s="71" t="s">
        <v>5</v>
      </c>
      <c r="O52" s="20">
        <v>32.453333333333326</v>
      </c>
      <c r="P52" s="20" t="s">
        <v>146</v>
      </c>
    </row>
    <row r="53" spans="2:18" x14ac:dyDescent="0.25">
      <c r="N53" s="71" t="s">
        <v>4</v>
      </c>
      <c r="O53" s="20">
        <v>33.4</v>
      </c>
      <c r="P53" s="20" t="s">
        <v>65</v>
      </c>
      <c r="Q53">
        <f>O53+O42</f>
        <v>34.535046782606109</v>
      </c>
      <c r="R53">
        <f>O53-O42</f>
        <v>32.264953217393888</v>
      </c>
    </row>
    <row r="54" spans="2:18" x14ac:dyDescent="0.25">
      <c r="N54" s="71" t="s">
        <v>3</v>
      </c>
      <c r="O54" s="20">
        <v>33.96</v>
      </c>
      <c r="P54" s="20" t="s">
        <v>65</v>
      </c>
    </row>
    <row r="55" spans="2:18" x14ac:dyDescent="0.25">
      <c r="N55" s="71" t="s">
        <v>1</v>
      </c>
      <c r="O55" s="20">
        <v>41.919999999999995</v>
      </c>
      <c r="P55" s="20" t="s">
        <v>66</v>
      </c>
      <c r="Q55">
        <f>O55+O42</f>
        <v>43.055046782606105</v>
      </c>
      <c r="R55">
        <f>O55-O42</f>
        <v>40.784953217393884</v>
      </c>
    </row>
  </sheetData>
  <sortState ref="B47:C49">
    <sortCondition ref="C47:C49"/>
  </sortState>
  <mergeCells count="13">
    <mergeCell ref="B2:H2"/>
    <mergeCell ref="F16:K16"/>
    <mergeCell ref="N45:P45"/>
    <mergeCell ref="H45:J45"/>
    <mergeCell ref="B45:D45"/>
    <mergeCell ref="H27:H28"/>
    <mergeCell ref="I27:I28"/>
    <mergeCell ref="B27:B28"/>
    <mergeCell ref="C27:C28"/>
    <mergeCell ref="D27:D28"/>
    <mergeCell ref="E27:E28"/>
    <mergeCell ref="F27:F28"/>
    <mergeCell ref="G27:G2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5"/>
  <sheetViews>
    <sheetView topLeftCell="B33" zoomScaleNormal="100" workbookViewId="0">
      <selection activeCell="M19" sqref="M19"/>
    </sheetView>
  </sheetViews>
  <sheetFormatPr defaultRowHeight="15" x14ac:dyDescent="0.25"/>
  <cols>
    <col min="2" max="2" width="20.85546875" customWidth="1"/>
    <col min="8" max="8" width="12.85546875" customWidth="1"/>
    <col min="9" max="9" width="13.140625" customWidth="1"/>
    <col min="14" max="14" width="16.140625" customWidth="1"/>
    <col min="15" max="15" width="13.85546875" customWidth="1"/>
  </cols>
  <sheetData>
    <row r="2" spans="2:11" x14ac:dyDescent="0.25">
      <c r="B2" s="105" t="s">
        <v>17</v>
      </c>
      <c r="C2" s="105"/>
      <c r="D2" s="105"/>
      <c r="E2" s="105"/>
      <c r="F2" s="105"/>
      <c r="G2" s="105"/>
      <c r="H2" s="105"/>
    </row>
    <row r="3" spans="2:11" x14ac:dyDescent="0.25">
      <c r="B3" s="22" t="s">
        <v>15</v>
      </c>
      <c r="C3" s="22" t="s">
        <v>10</v>
      </c>
      <c r="D3" s="22" t="s">
        <v>11</v>
      </c>
      <c r="E3" s="22" t="s">
        <v>12</v>
      </c>
      <c r="F3" s="23" t="s">
        <v>21</v>
      </c>
      <c r="G3" s="23" t="s">
        <v>20</v>
      </c>
      <c r="H3" s="23" t="s">
        <v>60</v>
      </c>
      <c r="J3" s="76" t="s">
        <v>27</v>
      </c>
      <c r="K3" s="76">
        <v>9</v>
      </c>
    </row>
    <row r="4" spans="2:11" x14ac:dyDescent="0.25">
      <c r="B4" s="22" t="s">
        <v>1</v>
      </c>
      <c r="C4" s="22">
        <v>37.76</v>
      </c>
      <c r="D4" s="22">
        <v>36.92</v>
      </c>
      <c r="E4" s="23">
        <v>37.85</v>
      </c>
      <c r="F4" s="23">
        <f>SUM(C4:E4)</f>
        <v>112.53</v>
      </c>
      <c r="G4" s="22">
        <f>AVERAGE(C4:E4)</f>
        <v>37.51</v>
      </c>
      <c r="H4" s="24">
        <f>_xlfn.STDEV.P(C4:E4)</f>
        <v>0.41880783182743769</v>
      </c>
      <c r="J4" s="76" t="s">
        <v>28</v>
      </c>
      <c r="K4" s="76">
        <v>3</v>
      </c>
    </row>
    <row r="5" spans="2:11" x14ac:dyDescent="0.25">
      <c r="B5" s="22" t="s">
        <v>4</v>
      </c>
      <c r="C5" s="23">
        <v>27.53</v>
      </c>
      <c r="D5" s="22">
        <v>28.6</v>
      </c>
      <c r="E5" s="22">
        <v>26.25</v>
      </c>
      <c r="F5" s="23">
        <f t="shared" ref="F5:F12" si="0">SUM(C5:E5)</f>
        <v>82.38</v>
      </c>
      <c r="G5" s="22">
        <f t="shared" ref="G5:G12" si="1">AVERAGE(C5:E5)</f>
        <v>27.459999999999997</v>
      </c>
      <c r="H5" s="24">
        <f t="shared" ref="H5:H12" si="2">_xlfn.STDEV.P(C5:E5)</f>
        <v>0.96065949569380094</v>
      </c>
    </row>
    <row r="6" spans="2:11" x14ac:dyDescent="0.25">
      <c r="B6" s="22" t="s">
        <v>3</v>
      </c>
      <c r="C6" s="23">
        <v>32.67</v>
      </c>
      <c r="D6" s="22">
        <v>33.78</v>
      </c>
      <c r="E6" s="22">
        <v>33.9</v>
      </c>
      <c r="F6" s="23">
        <f t="shared" si="0"/>
        <v>100.35</v>
      </c>
      <c r="G6" s="22">
        <f t="shared" si="1"/>
        <v>33.449999999999996</v>
      </c>
      <c r="H6" s="24">
        <f t="shared" si="2"/>
        <v>0.55371472799628418</v>
      </c>
    </row>
    <row r="7" spans="2:11" x14ac:dyDescent="0.25">
      <c r="B7" s="22" t="s">
        <v>5</v>
      </c>
      <c r="C7" s="23">
        <v>23.01</v>
      </c>
      <c r="D7" s="22">
        <v>23.85</v>
      </c>
      <c r="E7" s="22">
        <v>22</v>
      </c>
      <c r="F7" s="23">
        <f t="shared" si="0"/>
        <v>68.86</v>
      </c>
      <c r="G7" s="22">
        <f t="shared" si="1"/>
        <v>22.953333333333333</v>
      </c>
      <c r="H7" s="24">
        <f t="shared" si="2"/>
        <v>0.75632150717946878</v>
      </c>
    </row>
    <row r="8" spans="2:11" x14ac:dyDescent="0.25">
      <c r="B8" s="22" t="s">
        <v>2</v>
      </c>
      <c r="C8" s="22">
        <v>23.87</v>
      </c>
      <c r="D8" s="23">
        <v>23.98</v>
      </c>
      <c r="E8" s="22">
        <v>21.83</v>
      </c>
      <c r="F8" s="23">
        <f t="shared" si="0"/>
        <v>69.680000000000007</v>
      </c>
      <c r="G8" s="22">
        <f t="shared" si="1"/>
        <v>23.22666666666667</v>
      </c>
      <c r="H8" s="24">
        <f t="shared" si="2"/>
        <v>0.9886129452700676</v>
      </c>
    </row>
    <row r="9" spans="2:11" x14ac:dyDescent="0.25">
      <c r="B9" s="22" t="s">
        <v>6</v>
      </c>
      <c r="C9" s="23">
        <v>16.5</v>
      </c>
      <c r="D9" s="22">
        <v>15.34</v>
      </c>
      <c r="E9" s="22">
        <v>15.71</v>
      </c>
      <c r="F9" s="23">
        <f t="shared" si="0"/>
        <v>47.55</v>
      </c>
      <c r="G9" s="22">
        <f t="shared" si="1"/>
        <v>15.85</v>
      </c>
      <c r="H9" s="24">
        <f t="shared" si="2"/>
        <v>0.48380436817650441</v>
      </c>
    </row>
    <row r="10" spans="2:11" x14ac:dyDescent="0.25">
      <c r="B10" s="22" t="s">
        <v>7</v>
      </c>
      <c r="C10" s="22">
        <v>15.25</v>
      </c>
      <c r="D10" s="22">
        <v>14.22</v>
      </c>
      <c r="E10" s="23">
        <v>15.51</v>
      </c>
      <c r="F10" s="23">
        <f t="shared" si="0"/>
        <v>44.98</v>
      </c>
      <c r="G10" s="22">
        <f t="shared" si="1"/>
        <v>14.993333333333332</v>
      </c>
      <c r="H10" s="24">
        <f t="shared" si="2"/>
        <v>0.55703580575119982</v>
      </c>
    </row>
    <row r="11" spans="2:11" x14ac:dyDescent="0.25">
      <c r="B11" s="22" t="s">
        <v>8</v>
      </c>
      <c r="C11" s="22">
        <v>9.19</v>
      </c>
      <c r="D11" s="22">
        <v>11.17</v>
      </c>
      <c r="E11" s="22">
        <v>9.7100000000000009</v>
      </c>
      <c r="F11" s="23">
        <f t="shared" si="0"/>
        <v>30.07</v>
      </c>
      <c r="G11" s="22">
        <f t="shared" si="1"/>
        <v>10.023333333333333</v>
      </c>
      <c r="H11" s="24">
        <f t="shared" si="2"/>
        <v>0.83814610235262021</v>
      </c>
    </row>
    <row r="12" spans="2:11" x14ac:dyDescent="0.25">
      <c r="B12" s="22" t="s">
        <v>9</v>
      </c>
      <c r="C12" s="22">
        <v>9.52</v>
      </c>
      <c r="D12" s="22">
        <v>9.4499999999999993</v>
      </c>
      <c r="E12" s="22">
        <v>9.68</v>
      </c>
      <c r="F12" s="23">
        <f t="shared" si="0"/>
        <v>28.65</v>
      </c>
      <c r="G12" s="22">
        <f t="shared" si="1"/>
        <v>9.5499999999999989</v>
      </c>
      <c r="H12" s="24">
        <f t="shared" si="2"/>
        <v>9.6263527187957845E-2</v>
      </c>
    </row>
    <row r="13" spans="2:11" x14ac:dyDescent="0.25">
      <c r="B13" s="23" t="s">
        <v>62</v>
      </c>
      <c r="C13" s="22">
        <f>SUM(C4:C12)</f>
        <v>195.3</v>
      </c>
      <c r="D13" s="22">
        <f t="shared" ref="D13:F13" si="3">SUM(D4:D12)</f>
        <v>197.30999999999997</v>
      </c>
      <c r="E13" s="22">
        <f t="shared" si="3"/>
        <v>192.44</v>
      </c>
      <c r="F13" s="22">
        <f t="shared" si="3"/>
        <v>585.05000000000007</v>
      </c>
      <c r="G13" s="22"/>
      <c r="H13" s="22"/>
    </row>
    <row r="14" spans="2:11" x14ac:dyDescent="0.25">
      <c r="B14" s="23" t="s">
        <v>20</v>
      </c>
      <c r="C14" s="22">
        <f>AVERAGE(C4:C12)</f>
        <v>21.700000000000003</v>
      </c>
      <c r="D14" s="22">
        <f t="shared" ref="D14:E14" si="4">AVERAGE(D4:D12)</f>
        <v>21.923333333333332</v>
      </c>
      <c r="E14" s="22">
        <f t="shared" si="4"/>
        <v>21.382222222222222</v>
      </c>
      <c r="F14" s="22"/>
      <c r="G14" s="22"/>
      <c r="H14" s="22"/>
    </row>
    <row r="16" spans="2:11" x14ac:dyDescent="0.25">
      <c r="B16" s="80" t="s">
        <v>22</v>
      </c>
      <c r="C16" s="25">
        <f>(F13^2)/(K3*K4)</f>
        <v>12677.166759259262</v>
      </c>
      <c r="F16" s="111" t="s">
        <v>33</v>
      </c>
      <c r="G16" s="111"/>
      <c r="H16" s="111"/>
      <c r="I16" s="111"/>
      <c r="J16" s="111"/>
      <c r="K16" s="111"/>
    </row>
    <row r="17" spans="2:11" x14ac:dyDescent="0.25">
      <c r="B17" s="80" t="s">
        <v>29</v>
      </c>
      <c r="C17">
        <f>SUMSQ(C4:E12)-C16</f>
        <v>2377.4043407407371</v>
      </c>
      <c r="F17" s="84" t="s">
        <v>23</v>
      </c>
      <c r="G17" s="4" t="s">
        <v>39</v>
      </c>
      <c r="H17" s="4" t="s">
        <v>34</v>
      </c>
      <c r="I17" s="4" t="s">
        <v>35</v>
      </c>
      <c r="J17" s="5" t="s">
        <v>24</v>
      </c>
      <c r="K17" s="5" t="s">
        <v>26</v>
      </c>
    </row>
    <row r="18" spans="2:11" x14ac:dyDescent="0.25">
      <c r="B18" s="80" t="s">
        <v>30</v>
      </c>
      <c r="C18">
        <f>(((C13^2)+(D13^2)+(E13^2))/9)-C16</f>
        <v>1.3309851851827261</v>
      </c>
      <c r="F18" s="4" t="s">
        <v>38</v>
      </c>
      <c r="G18" s="6">
        <f>F4</f>
        <v>112.53</v>
      </c>
      <c r="H18" s="6">
        <f>F5</f>
        <v>82.38</v>
      </c>
      <c r="I18" s="6">
        <f>F6</f>
        <v>100.35</v>
      </c>
      <c r="J18" s="90">
        <f>SUM(G18:I18)</f>
        <v>295.26</v>
      </c>
      <c r="K18" s="91">
        <f>AVERAGE(G18:I18)</f>
        <v>98.42</v>
      </c>
    </row>
    <row r="19" spans="2:11" x14ac:dyDescent="0.25">
      <c r="B19" s="80" t="s">
        <v>31</v>
      </c>
      <c r="C19">
        <f>(SUMSQ(F4:F12)/3)-C16</f>
        <v>2364.7732740740721</v>
      </c>
      <c r="F19" s="4" t="s">
        <v>36</v>
      </c>
      <c r="G19" s="6">
        <f>F7</f>
        <v>68.86</v>
      </c>
      <c r="H19" s="6">
        <f>F8</f>
        <v>69.680000000000007</v>
      </c>
      <c r="I19" s="6">
        <f>F9</f>
        <v>47.55</v>
      </c>
      <c r="J19" s="90">
        <f t="shared" ref="J19:J21" si="5">SUM(G19:I19)</f>
        <v>186.09000000000003</v>
      </c>
      <c r="K19" s="91">
        <f t="shared" ref="K19:K20" si="6">AVERAGE(G19:I19)</f>
        <v>62.030000000000008</v>
      </c>
    </row>
    <row r="20" spans="2:11" x14ac:dyDescent="0.25">
      <c r="B20" s="80" t="s">
        <v>32</v>
      </c>
      <c r="C20">
        <f>C17-C18-C19</f>
        <v>11.300081481482266</v>
      </c>
      <c r="F20" s="4" t="s">
        <v>37</v>
      </c>
      <c r="G20" s="6">
        <f>F10</f>
        <v>44.98</v>
      </c>
      <c r="H20" s="6">
        <f>F11</f>
        <v>30.07</v>
      </c>
      <c r="I20" s="6">
        <f>F12</f>
        <v>28.65</v>
      </c>
      <c r="J20" s="90">
        <f t="shared" si="5"/>
        <v>103.69999999999999</v>
      </c>
      <c r="K20" s="91">
        <f t="shared" si="6"/>
        <v>34.566666666666663</v>
      </c>
    </row>
    <row r="21" spans="2:11" x14ac:dyDescent="0.25">
      <c r="B21" s="7" t="s">
        <v>40</v>
      </c>
      <c r="C21">
        <f>(((J18^2)+(J19^2)+(J20^2))/9)-C16</f>
        <v>2051.9049851851814</v>
      </c>
      <c r="F21" s="5" t="s">
        <v>24</v>
      </c>
      <c r="G21" s="79">
        <f>SUM(G18:G20)</f>
        <v>226.36999999999998</v>
      </c>
      <c r="H21" s="79">
        <f t="shared" ref="H21:I21" si="7">SUM(H18:H20)</f>
        <v>182.13</v>
      </c>
      <c r="I21" s="79">
        <f t="shared" si="7"/>
        <v>176.54999999999998</v>
      </c>
      <c r="J21" s="77">
        <f t="shared" si="5"/>
        <v>585.04999999999995</v>
      </c>
      <c r="K21" s="6"/>
    </row>
    <row r="22" spans="2:11" x14ac:dyDescent="0.25">
      <c r="B22" s="7" t="s">
        <v>41</v>
      </c>
      <c r="C22">
        <f>(((G21^2)+(H21^2)+(I21^2))/9)-C16</f>
        <v>165.56838518518089</v>
      </c>
      <c r="F22" s="5" t="s">
        <v>26</v>
      </c>
      <c r="G22" s="91">
        <f>AVERAGE(G18:G20)</f>
        <v>75.456666666666663</v>
      </c>
      <c r="H22" s="91">
        <f t="shared" ref="H22:I22" si="8">AVERAGE(H18:H20)</f>
        <v>60.71</v>
      </c>
      <c r="I22" s="91">
        <f t="shared" si="8"/>
        <v>58.849999999999994</v>
      </c>
      <c r="J22" s="6"/>
      <c r="K22" s="6"/>
    </row>
    <row r="23" spans="2:11" x14ac:dyDescent="0.25">
      <c r="B23" s="7" t="s">
        <v>42</v>
      </c>
      <c r="C23">
        <f>C19-C21-C22</f>
        <v>147.29990370370979</v>
      </c>
      <c r="H23" s="7"/>
    </row>
    <row r="24" spans="2:11" x14ac:dyDescent="0.25">
      <c r="H24" s="18"/>
    </row>
    <row r="25" spans="2:11" x14ac:dyDescent="0.25">
      <c r="H25" s="18"/>
    </row>
    <row r="26" spans="2:11" x14ac:dyDescent="0.25">
      <c r="B26" s="10" t="s">
        <v>43</v>
      </c>
      <c r="C26" s="9"/>
      <c r="D26" s="11" t="s">
        <v>44</v>
      </c>
      <c r="E26" s="11" t="s">
        <v>45</v>
      </c>
      <c r="F26" s="11" t="s">
        <v>46</v>
      </c>
      <c r="G26" s="11" t="s">
        <v>47</v>
      </c>
      <c r="H26" s="11"/>
      <c r="I26" s="8"/>
    </row>
    <row r="27" spans="2:11" x14ac:dyDescent="0.25">
      <c r="B27" s="110" t="s">
        <v>48</v>
      </c>
      <c r="C27" s="108" t="s">
        <v>49</v>
      </c>
      <c r="D27" s="108" t="s">
        <v>50</v>
      </c>
      <c r="E27" s="108" t="s">
        <v>51</v>
      </c>
      <c r="F27" s="108" t="s">
        <v>52</v>
      </c>
      <c r="G27" s="110" t="s">
        <v>53</v>
      </c>
      <c r="H27" s="106" t="s">
        <v>59</v>
      </c>
      <c r="I27" s="108" t="s">
        <v>54</v>
      </c>
    </row>
    <row r="28" spans="2:11" x14ac:dyDescent="0.25">
      <c r="B28" s="107"/>
      <c r="C28" s="109"/>
      <c r="D28" s="109"/>
      <c r="E28" s="109"/>
      <c r="F28" s="109"/>
      <c r="G28" s="107"/>
      <c r="H28" s="107"/>
      <c r="I28" s="109"/>
    </row>
    <row r="29" spans="2:11" x14ac:dyDescent="0.25">
      <c r="B29" s="16" t="s">
        <v>55</v>
      </c>
      <c r="C29" s="16">
        <f>3-1</f>
        <v>2</v>
      </c>
      <c r="D29" s="17">
        <f>C18</f>
        <v>1.3309851851827261</v>
      </c>
      <c r="E29" s="17">
        <f t="shared" ref="E29:E35" si="9">D29/C29</f>
        <v>0.66549259259136306</v>
      </c>
      <c r="F29" s="17">
        <f>E29/E34</f>
        <v>0.94228360201745143</v>
      </c>
      <c r="G29" s="17">
        <f>FINV(0.05,C29,C34)</f>
        <v>3.6337234675916301</v>
      </c>
      <c r="H29" s="17">
        <f>FINV(0.01,C29,C34)</f>
        <v>6.2262352803113821</v>
      </c>
      <c r="I29" s="16" t="str">
        <f>IF(F29&lt;G29,"tn",IF(F29&lt;H29,"*","**"))</f>
        <v>tn</v>
      </c>
    </row>
    <row r="30" spans="2:11" x14ac:dyDescent="0.25">
      <c r="B30" s="16" t="s">
        <v>56</v>
      </c>
      <c r="C30" s="16">
        <f>9-1</f>
        <v>8</v>
      </c>
      <c r="D30" s="17">
        <f>C19</f>
        <v>2364.7732740740721</v>
      </c>
      <c r="E30" s="17">
        <f t="shared" si="9"/>
        <v>295.59665925925901</v>
      </c>
      <c r="F30" s="17">
        <f>E30/E34</f>
        <v>418.5409243197559</v>
      </c>
      <c r="G30" s="17">
        <f>FINV(0.05,C30,C34)</f>
        <v>2.5910961798744014</v>
      </c>
      <c r="H30" s="17">
        <f>FINV(0.01,C30,C34)</f>
        <v>3.8895721399261927</v>
      </c>
      <c r="I30" s="16" t="str">
        <f>IF(F30&lt;G30,"tn",IF(F30&lt;H30,"*","**"))</f>
        <v>**</v>
      </c>
    </row>
    <row r="31" spans="2:11" x14ac:dyDescent="0.25">
      <c r="B31" s="16" t="s">
        <v>222</v>
      </c>
      <c r="C31" s="16">
        <v>2</v>
      </c>
      <c r="D31" s="17">
        <f>C21</f>
        <v>2051.9049851851814</v>
      </c>
      <c r="E31" s="17">
        <f t="shared" si="9"/>
        <v>1025.9524925925907</v>
      </c>
      <c r="F31" s="17">
        <f>E31/E34</f>
        <v>1452.6656208967631</v>
      </c>
      <c r="G31" s="17">
        <f>FINV(0.05,C31,C34)</f>
        <v>3.6337234675916301</v>
      </c>
      <c r="H31" s="17">
        <f>FINV(0.01,C31,C34)</f>
        <v>6.2262352803113821</v>
      </c>
      <c r="I31" s="16" t="str">
        <f t="shared" ref="I31:I32" si="10">IF(F31&lt;G31,"tn",IF(F31&lt;H31,"*","**"))</f>
        <v>**</v>
      </c>
    </row>
    <row r="32" spans="2:11" x14ac:dyDescent="0.25">
      <c r="B32" s="16" t="s">
        <v>223</v>
      </c>
      <c r="C32" s="16">
        <v>2</v>
      </c>
      <c r="D32" s="17">
        <f>C22</f>
        <v>165.56838518518089</v>
      </c>
      <c r="E32" s="17">
        <f t="shared" si="9"/>
        <v>82.784192592590443</v>
      </c>
      <c r="F32" s="17">
        <f>E32/E34</f>
        <v>117.21571067005281</v>
      </c>
      <c r="G32" s="17">
        <f>FINV(0.05,C32,C34)</f>
        <v>3.6337234675916301</v>
      </c>
      <c r="H32" s="17">
        <f>FINV(0.01,C32,C34)</f>
        <v>6.2262352803113821</v>
      </c>
      <c r="I32" s="16" t="str">
        <f t="shared" si="10"/>
        <v>**</v>
      </c>
    </row>
    <row r="33" spans="2:18" x14ac:dyDescent="0.25">
      <c r="B33" s="16" t="s">
        <v>224</v>
      </c>
      <c r="C33" s="16">
        <f>C31*C32</f>
        <v>4</v>
      </c>
      <c r="D33" s="17">
        <f>C23</f>
        <v>147.29990370370979</v>
      </c>
      <c r="E33" s="17">
        <f t="shared" si="9"/>
        <v>36.824975925927447</v>
      </c>
      <c r="F33" s="17">
        <f>E33/E34</f>
        <v>52.141182856103796</v>
      </c>
      <c r="G33" s="17">
        <f>FINV(0.05,C33,C34)</f>
        <v>3.0069172799243447</v>
      </c>
      <c r="H33" s="17">
        <f>FINV(0.01,C33,C34)</f>
        <v>4.772577999723211</v>
      </c>
      <c r="I33" s="16" t="str">
        <f>IF(F33&lt;G33,"tn",IF(F33&lt;H33,"*","**"))</f>
        <v>**</v>
      </c>
    </row>
    <row r="34" spans="2:18" x14ac:dyDescent="0.25">
      <c r="B34" s="16" t="s">
        <v>57</v>
      </c>
      <c r="C34" s="16">
        <f>(3-1)*(9-1)</f>
        <v>16</v>
      </c>
      <c r="D34" s="17">
        <f>C20</f>
        <v>11.300081481482266</v>
      </c>
      <c r="E34" s="17">
        <f t="shared" si="9"/>
        <v>0.70625509259264163</v>
      </c>
      <c r="F34" s="17"/>
      <c r="G34" s="17"/>
      <c r="H34" s="17"/>
      <c r="I34" s="16"/>
    </row>
    <row r="35" spans="2:18" x14ac:dyDescent="0.25">
      <c r="B35" s="16" t="s">
        <v>58</v>
      </c>
      <c r="C35" s="16">
        <f>C29+C30+C34</f>
        <v>26</v>
      </c>
      <c r="D35" s="17">
        <f>C17</f>
        <v>2377.4043407407371</v>
      </c>
      <c r="E35" s="17">
        <f t="shared" si="9"/>
        <v>91.43862849002835</v>
      </c>
      <c r="F35" s="17"/>
      <c r="G35" s="17"/>
      <c r="H35" s="17"/>
      <c r="I35" s="16"/>
    </row>
    <row r="38" spans="2:18" x14ac:dyDescent="0.25">
      <c r="B38" t="s">
        <v>248</v>
      </c>
      <c r="N38" t="s">
        <v>248</v>
      </c>
    </row>
    <row r="39" spans="2:18" x14ac:dyDescent="0.25">
      <c r="B39" t="s">
        <v>249</v>
      </c>
      <c r="C39" t="s">
        <v>250</v>
      </c>
      <c r="H39" t="s">
        <v>258</v>
      </c>
      <c r="N39" t="s">
        <v>262</v>
      </c>
      <c r="O39" t="s">
        <v>250</v>
      </c>
    </row>
    <row r="40" spans="2:18" x14ac:dyDescent="0.25">
      <c r="C40" t="s">
        <v>252</v>
      </c>
      <c r="H40" t="s">
        <v>259</v>
      </c>
      <c r="O40" t="s">
        <v>251</v>
      </c>
    </row>
    <row r="41" spans="2:18" x14ac:dyDescent="0.25">
      <c r="C41">
        <v>3.65</v>
      </c>
      <c r="D41" t="s">
        <v>253</v>
      </c>
      <c r="E41">
        <f>SQRT(E34/9)</f>
        <v>0.28012994853433482</v>
      </c>
      <c r="H41" t="s">
        <v>260</v>
      </c>
      <c r="O41">
        <v>5.03</v>
      </c>
      <c r="P41" t="s">
        <v>253</v>
      </c>
      <c r="Q41">
        <f>SQRT(E34/3)</f>
        <v>0.48519930358312263</v>
      </c>
    </row>
    <row r="42" spans="2:18" x14ac:dyDescent="0.25">
      <c r="C42" s="42">
        <f>C41*E41</f>
        <v>1.0224743121503221</v>
      </c>
      <c r="O42" s="42">
        <f>O41*Q41</f>
        <v>2.4405524970231069</v>
      </c>
    </row>
    <row r="45" spans="2:18" x14ac:dyDescent="0.25">
      <c r="B45" s="105" t="s">
        <v>266</v>
      </c>
      <c r="C45" s="105"/>
      <c r="D45" s="105"/>
      <c r="H45" s="105" t="s">
        <v>261</v>
      </c>
      <c r="I45" s="105"/>
      <c r="J45" s="105"/>
      <c r="N45" s="105" t="s">
        <v>263</v>
      </c>
      <c r="O45" s="105"/>
      <c r="P45" s="105"/>
    </row>
    <row r="46" spans="2:18" x14ac:dyDescent="0.25">
      <c r="B46" s="20" t="s">
        <v>23</v>
      </c>
      <c r="C46" s="20" t="s">
        <v>255</v>
      </c>
      <c r="D46" s="20" t="s">
        <v>143</v>
      </c>
      <c r="E46" s="38"/>
      <c r="F46" s="38"/>
      <c r="H46" s="20" t="s">
        <v>23</v>
      </c>
      <c r="I46" s="20" t="s">
        <v>255</v>
      </c>
      <c r="J46" s="20" t="s">
        <v>143</v>
      </c>
      <c r="K46" s="38"/>
      <c r="L46" s="38"/>
      <c r="N46" s="20" t="s">
        <v>23</v>
      </c>
      <c r="O46" s="20" t="s">
        <v>264</v>
      </c>
      <c r="P46" s="20" t="s">
        <v>265</v>
      </c>
    </row>
    <row r="47" spans="2:18" x14ac:dyDescent="0.25">
      <c r="B47" s="20" t="s">
        <v>35</v>
      </c>
      <c r="C47" s="35">
        <v>34.566666666666663</v>
      </c>
      <c r="D47" s="20" t="s">
        <v>64</v>
      </c>
      <c r="E47" s="51">
        <f>C47+C42</f>
        <v>35.589140978816985</v>
      </c>
      <c r="F47" s="38"/>
      <c r="H47" s="20" t="s">
        <v>35</v>
      </c>
      <c r="I47" s="35">
        <v>34.566666666666663</v>
      </c>
      <c r="J47" s="20" t="s">
        <v>64</v>
      </c>
      <c r="K47" s="38">
        <f>I47+C42</f>
        <v>35.589140978816985</v>
      </c>
      <c r="L47" s="38"/>
      <c r="N47" s="71" t="s">
        <v>9</v>
      </c>
      <c r="O47" s="35">
        <v>9.5499999999999989</v>
      </c>
      <c r="P47" s="20" t="s">
        <v>64</v>
      </c>
      <c r="Q47" s="42">
        <f>O47+O42</f>
        <v>11.990552497023106</v>
      </c>
      <c r="R47" s="42"/>
    </row>
    <row r="48" spans="2:18" x14ac:dyDescent="0.25">
      <c r="B48" s="20" t="s">
        <v>34</v>
      </c>
      <c r="C48" s="20">
        <v>62.030000000000008</v>
      </c>
      <c r="D48" s="20" t="s">
        <v>65</v>
      </c>
      <c r="E48" s="38">
        <f>C48+C42</f>
        <v>63.052474312150331</v>
      </c>
      <c r="F48" s="38">
        <f>C48-C42</f>
        <v>61.007525687849686</v>
      </c>
      <c r="H48" s="20" t="s">
        <v>34</v>
      </c>
      <c r="I48" s="20">
        <v>62.030000000000008</v>
      </c>
      <c r="J48" s="20" t="s">
        <v>65</v>
      </c>
      <c r="K48" s="38">
        <f>I48+C42</f>
        <v>63.052474312150331</v>
      </c>
      <c r="L48" s="38">
        <f>I48-C42</f>
        <v>61.007525687849686</v>
      </c>
      <c r="N48" s="71" t="s">
        <v>8</v>
      </c>
      <c r="O48" s="35">
        <v>10.023333333333333</v>
      </c>
      <c r="P48" s="20" t="s">
        <v>64</v>
      </c>
    </row>
    <row r="49" spans="2:18" x14ac:dyDescent="0.25">
      <c r="B49" s="20" t="s">
        <v>256</v>
      </c>
      <c r="C49" s="20">
        <v>98.42</v>
      </c>
      <c r="D49" s="20" t="s">
        <v>66</v>
      </c>
      <c r="E49" s="38"/>
      <c r="F49" s="38">
        <f>C49-C42</f>
        <v>97.397525687849679</v>
      </c>
      <c r="H49" s="20" t="s">
        <v>256</v>
      </c>
      <c r="I49" s="20">
        <v>98.42</v>
      </c>
      <c r="J49" s="20" t="s">
        <v>66</v>
      </c>
      <c r="K49" s="38"/>
      <c r="L49" s="38">
        <f>I49-C42</f>
        <v>97.397525687849679</v>
      </c>
      <c r="N49" s="71" t="s">
        <v>7</v>
      </c>
      <c r="O49" s="35">
        <v>14.993333333333332</v>
      </c>
      <c r="P49" s="20" t="s">
        <v>65</v>
      </c>
      <c r="Q49" s="42">
        <f>O49+O42</f>
        <v>17.433885830356438</v>
      </c>
      <c r="R49" s="42">
        <f>O49-O38</f>
        <v>14.993333333333332</v>
      </c>
    </row>
    <row r="50" spans="2:18" x14ac:dyDescent="0.25">
      <c r="B50" t="s">
        <v>257</v>
      </c>
      <c r="C50" s="42">
        <f>C42</f>
        <v>1.0224743121503221</v>
      </c>
      <c r="H50" t="s">
        <v>257</v>
      </c>
      <c r="I50" s="42">
        <f>C42</f>
        <v>1.0224743121503221</v>
      </c>
      <c r="N50" s="71" t="s">
        <v>6</v>
      </c>
      <c r="O50" s="35">
        <v>15.85</v>
      </c>
      <c r="P50" s="20" t="s">
        <v>65</v>
      </c>
    </row>
    <row r="51" spans="2:18" x14ac:dyDescent="0.25">
      <c r="N51" s="71" t="s">
        <v>5</v>
      </c>
      <c r="O51" s="35">
        <v>22.953333333333333</v>
      </c>
      <c r="P51" s="20" t="s">
        <v>66</v>
      </c>
      <c r="Q51" s="42">
        <f>O51+O42</f>
        <v>25.393885830356439</v>
      </c>
      <c r="R51" s="42">
        <f>O51-O42</f>
        <v>20.512780836310228</v>
      </c>
    </row>
    <row r="52" spans="2:18" x14ac:dyDescent="0.25">
      <c r="N52" s="71" t="s">
        <v>2</v>
      </c>
      <c r="O52" s="35">
        <v>23.22666666666667</v>
      </c>
      <c r="P52" s="20" t="s">
        <v>66</v>
      </c>
    </row>
    <row r="53" spans="2:18" x14ac:dyDescent="0.25">
      <c r="N53" s="71" t="s">
        <v>4</v>
      </c>
      <c r="O53" s="35">
        <v>27.459999999999997</v>
      </c>
      <c r="P53" s="20" t="s">
        <v>134</v>
      </c>
      <c r="Q53" s="42">
        <f>O53+O42</f>
        <v>29.900552497023103</v>
      </c>
      <c r="R53" s="42">
        <f>O53-O42</f>
        <v>25.019447502976892</v>
      </c>
    </row>
    <row r="54" spans="2:18" x14ac:dyDescent="0.25">
      <c r="N54" s="71" t="s">
        <v>3</v>
      </c>
      <c r="O54" s="35">
        <v>33.449999999999996</v>
      </c>
      <c r="P54" s="20" t="s">
        <v>135</v>
      </c>
      <c r="Q54" s="42">
        <f>O54+O42</f>
        <v>35.890552497023101</v>
      </c>
      <c r="R54" s="42">
        <f>O54-O42</f>
        <v>31.00944750297689</v>
      </c>
    </row>
    <row r="55" spans="2:18" x14ac:dyDescent="0.25">
      <c r="N55" s="71" t="s">
        <v>1</v>
      </c>
      <c r="O55" s="35">
        <v>37.51</v>
      </c>
      <c r="P55" s="20" t="s">
        <v>136</v>
      </c>
      <c r="Q55" s="42">
        <f>O55+O42</f>
        <v>39.950552497023104</v>
      </c>
      <c r="R55" s="42">
        <f>O55-O42</f>
        <v>35.069447502976892</v>
      </c>
    </row>
  </sheetData>
  <sortState ref="B47:C49">
    <sortCondition ref="C47:C49"/>
  </sortState>
  <mergeCells count="13">
    <mergeCell ref="B2:H2"/>
    <mergeCell ref="F16:K16"/>
    <mergeCell ref="B45:D45"/>
    <mergeCell ref="H45:J45"/>
    <mergeCell ref="N45:P45"/>
    <mergeCell ref="H27:H28"/>
    <mergeCell ref="I27:I28"/>
    <mergeCell ref="B27:B28"/>
    <mergeCell ref="C27:C28"/>
    <mergeCell ref="D27:D28"/>
    <mergeCell ref="E27:E28"/>
    <mergeCell ref="F27:F28"/>
    <mergeCell ref="G27:G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5"/>
  <sheetViews>
    <sheetView topLeftCell="B33" zoomScaleNormal="100" workbookViewId="0">
      <selection activeCell="M62" sqref="M62"/>
    </sheetView>
  </sheetViews>
  <sheetFormatPr defaultRowHeight="15" x14ac:dyDescent="0.25"/>
  <cols>
    <col min="2" max="2" width="19.140625" customWidth="1"/>
    <col min="8" max="8" width="15.28515625" customWidth="1"/>
    <col min="9" max="9" width="10.28515625" bestFit="1" customWidth="1"/>
    <col min="14" max="14" width="17.140625" customWidth="1"/>
    <col min="15" max="15" width="12.5703125" customWidth="1"/>
    <col min="16" max="16" width="10.5703125" customWidth="1"/>
  </cols>
  <sheetData>
    <row r="2" spans="2:11" x14ac:dyDescent="0.25">
      <c r="B2" s="105" t="s">
        <v>18</v>
      </c>
      <c r="C2" s="105"/>
      <c r="D2" s="105"/>
      <c r="E2" s="105"/>
      <c r="F2" s="105"/>
      <c r="G2" s="105"/>
      <c r="H2" s="105"/>
    </row>
    <row r="3" spans="2:11" x14ac:dyDescent="0.25">
      <c r="B3" s="22" t="s">
        <v>15</v>
      </c>
      <c r="C3" s="22" t="s">
        <v>10</v>
      </c>
      <c r="D3" s="22" t="s">
        <v>11</v>
      </c>
      <c r="E3" s="22" t="s">
        <v>12</v>
      </c>
      <c r="F3" s="23" t="s">
        <v>62</v>
      </c>
      <c r="G3" s="23" t="s">
        <v>20</v>
      </c>
      <c r="H3" s="23" t="s">
        <v>60</v>
      </c>
      <c r="J3" s="76" t="s">
        <v>27</v>
      </c>
      <c r="K3" s="76">
        <v>9</v>
      </c>
    </row>
    <row r="4" spans="2:11" x14ac:dyDescent="0.25">
      <c r="B4" s="22" t="s">
        <v>1</v>
      </c>
      <c r="C4" s="22">
        <v>40</v>
      </c>
      <c r="D4" s="22">
        <v>39.42</v>
      </c>
      <c r="E4" s="23">
        <v>39.14</v>
      </c>
      <c r="F4" s="23">
        <f>SUM(C4:E4)</f>
        <v>118.56</v>
      </c>
      <c r="G4" s="24">
        <f t="shared" ref="G4:G12" si="0">AVERAGE(C4:E4)</f>
        <v>39.520000000000003</v>
      </c>
      <c r="H4" s="24">
        <f>_xlfn.STDEV.P(C4:E4)</f>
        <v>0.35814336049502077</v>
      </c>
      <c r="J4" s="76" t="s">
        <v>28</v>
      </c>
      <c r="K4" s="76">
        <v>3</v>
      </c>
    </row>
    <row r="5" spans="2:11" x14ac:dyDescent="0.25">
      <c r="B5" s="22" t="s">
        <v>4</v>
      </c>
      <c r="C5" s="23">
        <v>27.81</v>
      </c>
      <c r="D5" s="22">
        <v>28.74</v>
      </c>
      <c r="E5" s="22">
        <v>26.96</v>
      </c>
      <c r="F5" s="23">
        <f t="shared" ref="F5:F12" si="1">SUM(C5:E5)</f>
        <v>83.509999999999991</v>
      </c>
      <c r="G5" s="24">
        <f t="shared" si="0"/>
        <v>27.836666666666662</v>
      </c>
      <c r="H5" s="24">
        <f t="shared" ref="H5:H12" si="2">_xlfn.STDEV.P(C5:E5)</f>
        <v>0.72692655902932923</v>
      </c>
    </row>
    <row r="6" spans="2:11" x14ac:dyDescent="0.25">
      <c r="B6" s="22" t="s">
        <v>3</v>
      </c>
      <c r="C6" s="22">
        <v>32.869999999999997</v>
      </c>
      <c r="D6" s="22">
        <v>34.380000000000003</v>
      </c>
      <c r="E6" s="22">
        <v>35.049999999999997</v>
      </c>
      <c r="F6" s="23">
        <f t="shared" si="1"/>
        <v>102.3</v>
      </c>
      <c r="G6" s="24">
        <f t="shared" si="0"/>
        <v>34.1</v>
      </c>
      <c r="H6" s="24">
        <f t="shared" si="2"/>
        <v>0.9117382665363275</v>
      </c>
    </row>
    <row r="7" spans="2:11" x14ac:dyDescent="0.25">
      <c r="B7" s="22" t="s">
        <v>5</v>
      </c>
      <c r="C7" s="23">
        <v>26.31</v>
      </c>
      <c r="D7" s="22">
        <v>27.05</v>
      </c>
      <c r="E7" s="22">
        <v>25.84</v>
      </c>
      <c r="F7" s="23">
        <f t="shared" si="1"/>
        <v>79.2</v>
      </c>
      <c r="G7" s="24">
        <f t="shared" si="0"/>
        <v>26.400000000000002</v>
      </c>
      <c r="H7" s="24">
        <f t="shared" si="2"/>
        <v>0.49806291436591332</v>
      </c>
    </row>
    <row r="8" spans="2:11" x14ac:dyDescent="0.25">
      <c r="B8" s="22" t="s">
        <v>2</v>
      </c>
      <c r="C8" s="22">
        <v>26.86</v>
      </c>
      <c r="D8" s="23">
        <v>26.4</v>
      </c>
      <c r="E8" s="22">
        <v>25.19</v>
      </c>
      <c r="F8" s="23">
        <f t="shared" si="1"/>
        <v>78.45</v>
      </c>
      <c r="G8" s="24">
        <f t="shared" si="0"/>
        <v>26.150000000000002</v>
      </c>
      <c r="H8" s="24">
        <f t="shared" si="2"/>
        <v>0.70432000302892528</v>
      </c>
    </row>
    <row r="9" spans="2:11" x14ac:dyDescent="0.25">
      <c r="B9" s="22" t="s">
        <v>6</v>
      </c>
      <c r="C9" s="23">
        <v>21.97</v>
      </c>
      <c r="D9" s="22">
        <v>20.81</v>
      </c>
      <c r="E9" s="22">
        <v>21.99</v>
      </c>
      <c r="F9" s="23">
        <f t="shared" si="1"/>
        <v>64.77</v>
      </c>
      <c r="G9" s="24">
        <f t="shared" si="0"/>
        <v>21.59</v>
      </c>
      <c r="H9" s="24">
        <f t="shared" si="2"/>
        <v>0.55160372249166945</v>
      </c>
    </row>
    <row r="10" spans="2:11" x14ac:dyDescent="0.25">
      <c r="B10" s="22" t="s">
        <v>7</v>
      </c>
      <c r="C10" s="22">
        <v>22.22</v>
      </c>
      <c r="D10" s="22">
        <v>20.64</v>
      </c>
      <c r="E10" s="23">
        <v>20.66</v>
      </c>
      <c r="F10" s="23">
        <f t="shared" si="1"/>
        <v>63.519999999999996</v>
      </c>
      <c r="G10" s="24">
        <f t="shared" si="0"/>
        <v>21.173333333333332</v>
      </c>
      <c r="H10" s="24">
        <f t="shared" si="2"/>
        <v>0.74015013492008574</v>
      </c>
    </row>
    <row r="11" spans="2:11" x14ac:dyDescent="0.25">
      <c r="B11" s="22" t="s">
        <v>8</v>
      </c>
      <c r="C11" s="22">
        <v>16.63</v>
      </c>
      <c r="D11" s="22">
        <v>17.940000000000001</v>
      </c>
      <c r="E11" s="22">
        <v>16.649999999999999</v>
      </c>
      <c r="F11" s="23">
        <f t="shared" si="1"/>
        <v>51.22</v>
      </c>
      <c r="G11" s="24">
        <f t="shared" si="0"/>
        <v>17.073333333333334</v>
      </c>
      <c r="H11" s="24">
        <f t="shared" si="2"/>
        <v>0.6128802674439956</v>
      </c>
    </row>
    <row r="12" spans="2:11" x14ac:dyDescent="0.25">
      <c r="B12" s="22" t="s">
        <v>9</v>
      </c>
      <c r="C12" s="22">
        <v>16.510000000000002</v>
      </c>
      <c r="D12" s="22">
        <v>16.72</v>
      </c>
      <c r="E12" s="22">
        <v>17.149999999999999</v>
      </c>
      <c r="F12" s="23">
        <f t="shared" si="1"/>
        <v>50.38</v>
      </c>
      <c r="G12" s="24">
        <f t="shared" si="0"/>
        <v>16.793333333333333</v>
      </c>
      <c r="H12" s="24">
        <f t="shared" si="2"/>
        <v>0.2663748403200929</v>
      </c>
    </row>
    <row r="13" spans="2:11" x14ac:dyDescent="0.25">
      <c r="B13" s="23" t="s">
        <v>21</v>
      </c>
      <c r="C13" s="22">
        <f>SUM(C4:C12)</f>
        <v>231.18</v>
      </c>
      <c r="D13" s="22">
        <f t="shared" ref="D13:F13" si="3">SUM(D4:D12)</f>
        <v>232.1</v>
      </c>
      <c r="E13" s="22">
        <f t="shared" si="3"/>
        <v>228.63000000000002</v>
      </c>
      <c r="F13" s="22">
        <f t="shared" si="3"/>
        <v>691.91</v>
      </c>
      <c r="G13" s="22"/>
      <c r="H13" s="22"/>
    </row>
    <row r="14" spans="2:11" x14ac:dyDescent="0.25">
      <c r="B14" s="23" t="s">
        <v>20</v>
      </c>
      <c r="C14" s="24">
        <f>AVERAGE(C4:C12)</f>
        <v>25.686666666666667</v>
      </c>
      <c r="D14" s="24">
        <f t="shared" ref="D14:E14" si="4">AVERAGE(D4:D12)</f>
        <v>25.788888888888888</v>
      </c>
      <c r="E14" s="24">
        <f t="shared" si="4"/>
        <v>25.403333333333336</v>
      </c>
      <c r="F14" s="22"/>
      <c r="G14" s="22"/>
      <c r="H14" s="22"/>
    </row>
    <row r="16" spans="2:11" x14ac:dyDescent="0.25">
      <c r="B16" s="80" t="s">
        <v>22</v>
      </c>
      <c r="C16" s="25">
        <f>(F13^2)/(K3*K4)</f>
        <v>17731.090670370369</v>
      </c>
      <c r="F16" s="111" t="s">
        <v>33</v>
      </c>
      <c r="G16" s="111"/>
      <c r="H16" s="111"/>
      <c r="I16" s="111"/>
      <c r="J16" s="111"/>
      <c r="K16" s="111"/>
    </row>
    <row r="17" spans="2:11" x14ac:dyDescent="0.25">
      <c r="B17" s="80" t="s">
        <v>29</v>
      </c>
      <c r="C17">
        <f>SUMSQ(C4:E12)-C16</f>
        <v>1384.2690296296314</v>
      </c>
      <c r="F17" s="4" t="s">
        <v>23</v>
      </c>
      <c r="G17" s="4" t="s">
        <v>39</v>
      </c>
      <c r="H17" s="4" t="s">
        <v>34</v>
      </c>
      <c r="I17" s="4" t="s">
        <v>35</v>
      </c>
      <c r="J17" s="5" t="s">
        <v>24</v>
      </c>
      <c r="K17" s="5" t="s">
        <v>26</v>
      </c>
    </row>
    <row r="18" spans="2:11" x14ac:dyDescent="0.25">
      <c r="B18" s="80" t="s">
        <v>30</v>
      </c>
      <c r="C18">
        <f>(((C13^2)+(D13^2)+(E13^2))/9)-C16</f>
        <v>0.71814074074427481</v>
      </c>
      <c r="F18" s="4" t="s">
        <v>38</v>
      </c>
      <c r="G18" s="6">
        <f>F4</f>
        <v>118.56</v>
      </c>
      <c r="H18" s="6">
        <f>F5</f>
        <v>83.509999999999991</v>
      </c>
      <c r="I18" s="6">
        <f>F6</f>
        <v>102.3</v>
      </c>
      <c r="J18" s="79">
        <f>SUM(G18:I18)</f>
        <v>304.37</v>
      </c>
      <c r="K18" s="91">
        <f>AVERAGE(G18:I18)</f>
        <v>101.45666666666666</v>
      </c>
    </row>
    <row r="19" spans="2:11" x14ac:dyDescent="0.25">
      <c r="B19" s="80" t="s">
        <v>31</v>
      </c>
      <c r="C19">
        <f>(SUMSQ(F4:F12)/3)-C16</f>
        <v>1373.6767629629649</v>
      </c>
      <c r="F19" s="4" t="s">
        <v>36</v>
      </c>
      <c r="G19" s="6">
        <f>F7</f>
        <v>79.2</v>
      </c>
      <c r="H19" s="6">
        <f>F8</f>
        <v>78.45</v>
      </c>
      <c r="I19" s="6">
        <f>F9</f>
        <v>64.77</v>
      </c>
      <c r="J19" s="79">
        <f t="shared" ref="J19:J21" si="5">SUM(G19:I19)</f>
        <v>222.42000000000002</v>
      </c>
      <c r="K19" s="91">
        <f t="shared" ref="K19:K20" si="6">AVERAGE(G19:I19)</f>
        <v>74.14</v>
      </c>
    </row>
    <row r="20" spans="2:11" x14ac:dyDescent="0.25">
      <c r="B20" s="80" t="s">
        <v>32</v>
      </c>
      <c r="C20">
        <f>C17-C18-C19</f>
        <v>9.8741259259222716</v>
      </c>
      <c r="F20" s="4" t="s">
        <v>37</v>
      </c>
      <c r="G20" s="6">
        <f>F10</f>
        <v>63.519999999999996</v>
      </c>
      <c r="H20" s="6">
        <f>F11</f>
        <v>51.22</v>
      </c>
      <c r="I20" s="6">
        <f>F12</f>
        <v>50.38</v>
      </c>
      <c r="J20" s="79">
        <f t="shared" si="5"/>
        <v>165.12</v>
      </c>
      <c r="K20" s="91">
        <f t="shared" si="6"/>
        <v>55.04</v>
      </c>
    </row>
    <row r="21" spans="2:11" x14ac:dyDescent="0.25">
      <c r="B21" s="7" t="s">
        <v>40</v>
      </c>
      <c r="C21">
        <f>(((J18^2)+(J19^2)+(J20^2))/9)-C16</f>
        <v>1088.5057407407403</v>
      </c>
      <c r="F21" s="5" t="s">
        <v>24</v>
      </c>
      <c r="G21" s="79">
        <f>SUM(G18:G20)</f>
        <v>261.27999999999997</v>
      </c>
      <c r="H21" s="79">
        <f t="shared" ref="H21:I21" si="7">SUM(H18:H20)</f>
        <v>213.17999999999998</v>
      </c>
      <c r="I21" s="79">
        <f t="shared" si="7"/>
        <v>217.45</v>
      </c>
      <c r="J21" s="77">
        <f t="shared" si="5"/>
        <v>691.90999999999985</v>
      </c>
      <c r="K21" s="6"/>
    </row>
    <row r="22" spans="2:11" x14ac:dyDescent="0.25">
      <c r="B22" s="7" t="s">
        <v>41</v>
      </c>
      <c r="C22">
        <f>(((G21^2)+(H21^2)+(I21^2))/9)-C16</f>
        <v>157.51525185184801</v>
      </c>
      <c r="F22" s="5" t="s">
        <v>26</v>
      </c>
      <c r="G22" s="91">
        <f>AVERAGE(G18:G20)</f>
        <v>87.09333333333332</v>
      </c>
      <c r="H22" s="91">
        <f t="shared" ref="H22:I22" si="8">AVERAGE(H18:H20)</f>
        <v>71.059999999999988</v>
      </c>
      <c r="I22" s="91">
        <f t="shared" si="8"/>
        <v>72.483333333333334</v>
      </c>
      <c r="J22" s="6"/>
      <c r="K22" s="6"/>
    </row>
    <row r="23" spans="2:11" x14ac:dyDescent="0.25">
      <c r="B23" s="7" t="s">
        <v>42</v>
      </c>
      <c r="C23">
        <f>C19-C21-C22</f>
        <v>127.65577037037656</v>
      </c>
      <c r="H23" s="7"/>
    </row>
    <row r="24" spans="2:11" x14ac:dyDescent="0.25">
      <c r="H24" s="18"/>
    </row>
    <row r="25" spans="2:11" x14ac:dyDescent="0.25">
      <c r="H25" s="18"/>
    </row>
    <row r="26" spans="2:11" x14ac:dyDescent="0.25">
      <c r="B26" s="10" t="s">
        <v>43</v>
      </c>
      <c r="C26" s="9"/>
      <c r="D26" s="11" t="s">
        <v>44</v>
      </c>
      <c r="E26" s="11" t="s">
        <v>45</v>
      </c>
      <c r="F26" s="11" t="s">
        <v>46</v>
      </c>
      <c r="G26" s="11" t="s">
        <v>47</v>
      </c>
      <c r="H26" s="11"/>
      <c r="I26" s="8"/>
    </row>
    <row r="27" spans="2:11" ht="30" x14ac:dyDescent="0.25">
      <c r="B27" s="12" t="s">
        <v>48</v>
      </c>
      <c r="C27" s="14" t="s">
        <v>49</v>
      </c>
      <c r="D27" s="14" t="s">
        <v>50</v>
      </c>
      <c r="E27" s="14" t="s">
        <v>51</v>
      </c>
      <c r="F27" s="14" t="s">
        <v>52</v>
      </c>
      <c r="G27" s="12" t="s">
        <v>53</v>
      </c>
      <c r="H27" s="19" t="s">
        <v>59</v>
      </c>
      <c r="I27" s="14" t="s">
        <v>54</v>
      </c>
    </row>
    <row r="28" spans="2:11" x14ac:dyDescent="0.25">
      <c r="B28" s="13"/>
      <c r="C28" s="15"/>
      <c r="D28" s="15"/>
      <c r="E28" s="15"/>
      <c r="F28" s="15"/>
      <c r="G28" s="13"/>
      <c r="H28" s="13"/>
      <c r="I28" s="15"/>
    </row>
    <row r="29" spans="2:11" x14ac:dyDescent="0.25">
      <c r="B29" s="16" t="s">
        <v>55</v>
      </c>
      <c r="C29" s="16">
        <f>3-1</f>
        <v>2</v>
      </c>
      <c r="D29" s="17">
        <f>C18</f>
        <v>0.71814074074427481</v>
      </c>
      <c r="E29" s="17">
        <f t="shared" ref="E29:E35" si="9">D29/C29</f>
        <v>0.3590703703721374</v>
      </c>
      <c r="F29" s="17">
        <f>E29/E34</f>
        <v>0.58183640446307017</v>
      </c>
      <c r="G29" s="17">
        <f>FINV(0.05,C29,C34)</f>
        <v>3.6337234675916301</v>
      </c>
      <c r="H29" s="17">
        <f>FINV(0.01,C29,C34)</f>
        <v>6.2262352803113821</v>
      </c>
      <c r="I29" s="16" t="str">
        <f>IF(F29&lt;G29,"tn",IF(F29&lt;H29,"*","**"))</f>
        <v>tn</v>
      </c>
    </row>
    <row r="30" spans="2:11" x14ac:dyDescent="0.25">
      <c r="B30" s="16" t="s">
        <v>56</v>
      </c>
      <c r="C30" s="16">
        <f>9-1</f>
        <v>8</v>
      </c>
      <c r="D30" s="17">
        <f>C19</f>
        <v>1373.6767629629649</v>
      </c>
      <c r="E30" s="17">
        <f t="shared" si="9"/>
        <v>171.70959537037061</v>
      </c>
      <c r="F30" s="17">
        <f>E30/E34</f>
        <v>278.23764316326753</v>
      </c>
      <c r="G30" s="17">
        <f>FINV(0.05,C30,C34)</f>
        <v>2.5910961798744014</v>
      </c>
      <c r="H30" s="17">
        <f>FINV(0.01,C30,C34)</f>
        <v>3.8895721399261927</v>
      </c>
      <c r="I30" s="16" t="str">
        <f>IF(F30&lt;G30,"tn",IF(F30&lt;H30,"*","**"))</f>
        <v>**</v>
      </c>
    </row>
    <row r="31" spans="2:11" x14ac:dyDescent="0.25">
      <c r="B31" s="16" t="s">
        <v>222</v>
      </c>
      <c r="C31" s="16">
        <v>2</v>
      </c>
      <c r="D31" s="17">
        <f>C21</f>
        <v>1088.5057407407403</v>
      </c>
      <c r="E31" s="17">
        <f t="shared" si="9"/>
        <v>544.25287037037015</v>
      </c>
      <c r="F31" s="17">
        <f>E31/E34</f>
        <v>881.90549637056267</v>
      </c>
      <c r="G31" s="17">
        <f>FINV(0.05,C31,C34)</f>
        <v>3.6337234675916301</v>
      </c>
      <c r="H31" s="17">
        <f>FINV(0.01,C31,C34)</f>
        <v>6.2262352803113821</v>
      </c>
      <c r="I31" s="16" t="str">
        <f t="shared" ref="I31:I32" si="10">IF(F31&lt;G31,"tn",IF(F31&lt;H31,"*","**"))</f>
        <v>**</v>
      </c>
    </row>
    <row r="32" spans="2:11" x14ac:dyDescent="0.25">
      <c r="B32" s="16" t="s">
        <v>223</v>
      </c>
      <c r="C32" s="16">
        <v>2</v>
      </c>
      <c r="D32" s="17">
        <f>C22</f>
        <v>157.51525185184801</v>
      </c>
      <c r="E32" s="17">
        <f t="shared" si="9"/>
        <v>78.757625925924003</v>
      </c>
      <c r="F32" s="17">
        <f>E32/E34</f>
        <v>127.6185886496161</v>
      </c>
      <c r="G32" s="17">
        <f>FINV(0.05,C32,C34)</f>
        <v>3.6337234675916301</v>
      </c>
      <c r="H32" s="17">
        <f>FINV(0.01,C32,C34)</f>
        <v>6.2262352803113821</v>
      </c>
      <c r="I32" s="16" t="str">
        <f t="shared" si="10"/>
        <v>**</v>
      </c>
    </row>
    <row r="33" spans="2:18" x14ac:dyDescent="0.25">
      <c r="B33" s="16" t="s">
        <v>224</v>
      </c>
      <c r="C33" s="16">
        <f>C31*C32</f>
        <v>4</v>
      </c>
      <c r="D33" s="17">
        <f>C23</f>
        <v>127.65577037037656</v>
      </c>
      <c r="E33" s="17">
        <f t="shared" si="9"/>
        <v>31.91394259259414</v>
      </c>
      <c r="F33" s="17">
        <f>E33/E34</f>
        <v>51.713243816445718</v>
      </c>
      <c r="G33" s="17">
        <f>FINV(0.05,C33,C34)</f>
        <v>3.0069172799243447</v>
      </c>
      <c r="H33" s="17">
        <f>FINV(0.01,C33,C34)</f>
        <v>4.772577999723211</v>
      </c>
      <c r="I33" s="16" t="str">
        <f>IF(F33&lt;G33,"tn",IF(F33&lt;H33,"*","**"))</f>
        <v>**</v>
      </c>
    </row>
    <row r="34" spans="2:18" x14ac:dyDescent="0.25">
      <c r="B34" s="16" t="s">
        <v>57</v>
      </c>
      <c r="C34" s="16">
        <f>(3-1)*(9-1)</f>
        <v>16</v>
      </c>
      <c r="D34" s="17">
        <f>C20</f>
        <v>9.8741259259222716</v>
      </c>
      <c r="E34" s="17">
        <f t="shared" si="9"/>
        <v>0.61713287037014197</v>
      </c>
      <c r="F34" s="17"/>
      <c r="G34" s="17"/>
      <c r="H34" s="17"/>
      <c r="I34" s="16"/>
    </row>
    <row r="35" spans="2:18" x14ac:dyDescent="0.25">
      <c r="B35" s="16" t="s">
        <v>58</v>
      </c>
      <c r="C35" s="16">
        <f>C29+C30+C34</f>
        <v>26</v>
      </c>
      <c r="D35" s="17">
        <f>C17</f>
        <v>1384.2690296296314</v>
      </c>
      <c r="E35" s="17">
        <f t="shared" si="9"/>
        <v>53.241116524216594</v>
      </c>
      <c r="F35" s="17"/>
      <c r="G35" s="17"/>
      <c r="H35" s="17"/>
      <c r="I35" s="16"/>
    </row>
    <row r="38" spans="2:18" x14ac:dyDescent="0.25">
      <c r="B38" t="s">
        <v>248</v>
      </c>
      <c r="N38" t="s">
        <v>248</v>
      </c>
    </row>
    <row r="39" spans="2:18" x14ac:dyDescent="0.25">
      <c r="B39" t="s">
        <v>249</v>
      </c>
      <c r="C39" t="s">
        <v>250</v>
      </c>
      <c r="H39" t="s">
        <v>258</v>
      </c>
      <c r="N39" t="s">
        <v>262</v>
      </c>
      <c r="O39" t="s">
        <v>250</v>
      </c>
    </row>
    <row r="40" spans="2:18" x14ac:dyDescent="0.25">
      <c r="C40" t="s">
        <v>252</v>
      </c>
      <c r="H40" t="s">
        <v>259</v>
      </c>
      <c r="O40" t="s">
        <v>251</v>
      </c>
    </row>
    <row r="41" spans="2:18" x14ac:dyDescent="0.25">
      <c r="C41">
        <v>3.65</v>
      </c>
      <c r="D41" t="s">
        <v>253</v>
      </c>
      <c r="E41">
        <f>SQRT(E34/9)</f>
        <v>0.26185934951804907</v>
      </c>
      <c r="H41" t="s">
        <v>260</v>
      </c>
      <c r="O41">
        <v>5.03</v>
      </c>
      <c r="P41" t="s">
        <v>253</v>
      </c>
      <c r="Q41">
        <f>SQRT(E34/3)</f>
        <v>0.45355369780219779</v>
      </c>
    </row>
    <row r="42" spans="2:18" x14ac:dyDescent="0.25">
      <c r="C42" s="42">
        <f>C41*E41</f>
        <v>0.95578662574087903</v>
      </c>
      <c r="O42" s="42">
        <f>O41*Q41</f>
        <v>2.2813750999450551</v>
      </c>
    </row>
    <row r="45" spans="2:18" x14ac:dyDescent="0.25">
      <c r="B45" s="105" t="s">
        <v>266</v>
      </c>
      <c r="C45" s="105"/>
      <c r="D45" s="105"/>
      <c r="H45" s="105" t="s">
        <v>261</v>
      </c>
      <c r="I45" s="105"/>
      <c r="J45" s="105"/>
      <c r="N45" s="105" t="s">
        <v>263</v>
      </c>
      <c r="O45" s="105"/>
      <c r="P45" s="105"/>
    </row>
    <row r="46" spans="2:18" x14ac:dyDescent="0.25">
      <c r="B46" s="20" t="s">
        <v>23</v>
      </c>
      <c r="C46" s="20" t="s">
        <v>255</v>
      </c>
      <c r="D46" s="20" t="s">
        <v>143</v>
      </c>
      <c r="E46" s="38"/>
      <c r="F46" s="38"/>
      <c r="H46" s="20" t="s">
        <v>23</v>
      </c>
      <c r="I46" s="20" t="s">
        <v>255</v>
      </c>
      <c r="J46" s="20" t="s">
        <v>143</v>
      </c>
      <c r="K46" s="38"/>
      <c r="L46" s="38"/>
      <c r="N46" s="20" t="s">
        <v>23</v>
      </c>
      <c r="O46" s="20" t="s">
        <v>264</v>
      </c>
      <c r="P46" s="20" t="s">
        <v>265</v>
      </c>
    </row>
    <row r="47" spans="2:18" x14ac:dyDescent="0.25">
      <c r="B47" s="20" t="s">
        <v>35</v>
      </c>
      <c r="C47" s="35">
        <v>55.04</v>
      </c>
      <c r="D47" s="20" t="s">
        <v>64</v>
      </c>
      <c r="E47" s="51">
        <f>C47+C42</f>
        <v>55.995786625740877</v>
      </c>
      <c r="F47" s="38"/>
      <c r="H47" s="20" t="s">
        <v>35</v>
      </c>
      <c r="I47" s="35">
        <v>55.04</v>
      </c>
      <c r="J47" s="20" t="s">
        <v>64</v>
      </c>
      <c r="K47" s="51">
        <f>I47+I42</f>
        <v>55.04</v>
      </c>
      <c r="L47" s="38"/>
      <c r="N47" s="71" t="s">
        <v>9</v>
      </c>
      <c r="O47" s="35">
        <v>16.793333333333333</v>
      </c>
      <c r="P47" s="20" t="s">
        <v>64</v>
      </c>
      <c r="Q47" s="42">
        <f>O47+O42</f>
        <v>19.074708433278388</v>
      </c>
      <c r="R47" s="42"/>
    </row>
    <row r="48" spans="2:18" x14ac:dyDescent="0.25">
      <c r="B48" s="20" t="s">
        <v>35</v>
      </c>
      <c r="C48" s="20">
        <v>74.14</v>
      </c>
      <c r="D48" s="20" t="s">
        <v>65</v>
      </c>
      <c r="E48" s="38">
        <f>C48+C42</f>
        <v>75.095786625740885</v>
      </c>
      <c r="F48" s="38">
        <f>C48-C42</f>
        <v>73.184213374259116</v>
      </c>
      <c r="H48" s="20" t="s">
        <v>35</v>
      </c>
      <c r="I48" s="20">
        <v>74.14</v>
      </c>
      <c r="J48" s="20" t="s">
        <v>65</v>
      </c>
      <c r="K48" s="38">
        <f>I48+I42</f>
        <v>74.14</v>
      </c>
      <c r="L48" s="38">
        <f>I48-I42</f>
        <v>74.14</v>
      </c>
      <c r="N48" s="71" t="s">
        <v>8</v>
      </c>
      <c r="O48" s="35">
        <v>17.073333333333334</v>
      </c>
      <c r="P48" s="20" t="s">
        <v>64</v>
      </c>
    </row>
    <row r="49" spans="2:18" x14ac:dyDescent="0.25">
      <c r="B49" s="20" t="s">
        <v>256</v>
      </c>
      <c r="C49" s="20">
        <v>101.46</v>
      </c>
      <c r="D49" s="20" t="s">
        <v>66</v>
      </c>
      <c r="E49" s="38"/>
      <c r="F49" s="38">
        <f>C49-C42</f>
        <v>100.50421337425911</v>
      </c>
      <c r="H49" s="20" t="s">
        <v>256</v>
      </c>
      <c r="I49" s="20">
        <v>101.46</v>
      </c>
      <c r="J49" s="20" t="s">
        <v>66</v>
      </c>
      <c r="K49" s="38"/>
      <c r="L49" s="38">
        <f>I49-I42</f>
        <v>101.46</v>
      </c>
      <c r="N49" s="71" t="s">
        <v>7</v>
      </c>
      <c r="O49" s="35">
        <v>21.173333333333332</v>
      </c>
      <c r="P49" s="20" t="s">
        <v>65</v>
      </c>
      <c r="Q49" s="42">
        <f>O49+O42</f>
        <v>23.454708433278388</v>
      </c>
      <c r="R49" s="42">
        <f>O49-O42</f>
        <v>18.891958233388277</v>
      </c>
    </row>
    <row r="50" spans="2:18" x14ac:dyDescent="0.25">
      <c r="B50" s="38" t="s">
        <v>257</v>
      </c>
      <c r="C50" s="51">
        <f>C42</f>
        <v>0.95578662574087903</v>
      </c>
      <c r="D50" s="38"/>
      <c r="H50" s="38" t="s">
        <v>257</v>
      </c>
      <c r="I50" s="51">
        <f>I42</f>
        <v>0</v>
      </c>
      <c r="J50" s="38"/>
      <c r="N50" s="71" t="s">
        <v>6</v>
      </c>
      <c r="O50" s="35">
        <v>21.59</v>
      </c>
      <c r="P50" s="20" t="s">
        <v>65</v>
      </c>
    </row>
    <row r="51" spans="2:18" x14ac:dyDescent="0.25">
      <c r="N51" s="71" t="s">
        <v>2</v>
      </c>
      <c r="O51" s="35">
        <v>26.150000000000002</v>
      </c>
      <c r="P51" s="20" t="s">
        <v>66</v>
      </c>
      <c r="Q51" s="42">
        <f>O51+O42</f>
        <v>28.431375099945058</v>
      </c>
      <c r="R51" s="42">
        <f>O51-O42</f>
        <v>23.868624900054947</v>
      </c>
    </row>
    <row r="52" spans="2:18" x14ac:dyDescent="0.25">
      <c r="N52" s="71" t="s">
        <v>5</v>
      </c>
      <c r="O52" s="35">
        <v>26.400000000000002</v>
      </c>
      <c r="P52" s="20" t="s">
        <v>66</v>
      </c>
    </row>
    <row r="53" spans="2:18" x14ac:dyDescent="0.25">
      <c r="N53" s="71" t="s">
        <v>4</v>
      </c>
      <c r="O53" s="35">
        <v>27.836666666666662</v>
      </c>
      <c r="P53" s="20" t="s">
        <v>66</v>
      </c>
      <c r="Q53" s="42"/>
      <c r="R53" s="42"/>
    </row>
    <row r="54" spans="2:18" x14ac:dyDescent="0.25">
      <c r="N54" s="71" t="s">
        <v>3</v>
      </c>
      <c r="O54" s="35">
        <v>34.1</v>
      </c>
      <c r="P54" s="20" t="s">
        <v>134</v>
      </c>
      <c r="Q54" s="42">
        <f>O54+O42</f>
        <v>36.381375099945053</v>
      </c>
      <c r="R54" s="42">
        <f>O54-O42</f>
        <v>31.818624900054946</v>
      </c>
    </row>
    <row r="55" spans="2:18" x14ac:dyDescent="0.25">
      <c r="N55" s="71" t="s">
        <v>1</v>
      </c>
      <c r="O55" s="35">
        <v>39.520000000000003</v>
      </c>
      <c r="P55" s="20" t="s">
        <v>135</v>
      </c>
      <c r="Q55" s="42">
        <f>O55+O42</f>
        <v>41.801375099945055</v>
      </c>
      <c r="R55" s="42">
        <f>O55-O42</f>
        <v>37.238624900054951</v>
      </c>
    </row>
  </sheetData>
  <sortState ref="C48:C49">
    <sortCondition ref="C48:C49"/>
  </sortState>
  <mergeCells count="5">
    <mergeCell ref="B2:H2"/>
    <mergeCell ref="F16:K16"/>
    <mergeCell ref="B45:D45"/>
    <mergeCell ref="H45:J45"/>
    <mergeCell ref="N45:P4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5"/>
  <sheetViews>
    <sheetView topLeftCell="A15" zoomScale="90" zoomScaleNormal="90" workbookViewId="0">
      <selection activeCell="C23" sqref="C23"/>
    </sheetView>
  </sheetViews>
  <sheetFormatPr defaultRowHeight="15" x14ac:dyDescent="0.25"/>
  <cols>
    <col min="2" max="2" width="17.140625" customWidth="1"/>
    <col min="3" max="3" width="12.85546875" customWidth="1"/>
    <col min="4" max="4" width="10.28515625" customWidth="1"/>
    <col min="5" max="5" width="9.42578125" bestFit="1" customWidth="1"/>
    <col min="6" max="6" width="10.5703125" bestFit="1" customWidth="1"/>
    <col min="8" max="8" width="14.5703125" customWidth="1"/>
    <col min="9" max="9" width="11.42578125" customWidth="1"/>
    <col min="14" max="14" width="14.85546875" customWidth="1"/>
  </cols>
  <sheetData>
    <row r="2" spans="2:11" x14ac:dyDescent="0.25">
      <c r="B2" s="105" t="s">
        <v>19</v>
      </c>
      <c r="C2" s="105"/>
      <c r="D2" s="105"/>
      <c r="E2" s="105"/>
      <c r="F2" s="105"/>
      <c r="G2" s="105"/>
      <c r="H2" s="105"/>
    </row>
    <row r="3" spans="2:11" x14ac:dyDescent="0.25">
      <c r="B3" s="22" t="s">
        <v>13</v>
      </c>
      <c r="C3" s="22" t="s">
        <v>10</v>
      </c>
      <c r="D3" s="22" t="s">
        <v>11</v>
      </c>
      <c r="E3" s="22" t="s">
        <v>12</v>
      </c>
      <c r="F3" s="23" t="s">
        <v>21</v>
      </c>
      <c r="G3" s="23" t="s">
        <v>20</v>
      </c>
      <c r="H3" s="23" t="s">
        <v>60</v>
      </c>
      <c r="J3" s="76" t="s">
        <v>27</v>
      </c>
      <c r="K3" s="76">
        <v>9</v>
      </c>
    </row>
    <row r="4" spans="2:11" x14ac:dyDescent="0.25">
      <c r="B4" s="22" t="s">
        <v>1</v>
      </c>
      <c r="C4" s="22">
        <v>7</v>
      </c>
      <c r="D4" s="22">
        <v>6.7</v>
      </c>
      <c r="E4" s="22">
        <v>6.3</v>
      </c>
      <c r="F4" s="22">
        <f>SUM(C4:E4)</f>
        <v>20</v>
      </c>
      <c r="G4" s="24">
        <f>AVERAGE(C4:E4)</f>
        <v>6.666666666666667</v>
      </c>
      <c r="H4" s="24">
        <f>STDEV(C4:E4)</f>
        <v>0.35118845842842472</v>
      </c>
      <c r="J4" s="76" t="s">
        <v>28</v>
      </c>
      <c r="K4" s="76">
        <v>3</v>
      </c>
    </row>
    <row r="5" spans="2:11" x14ac:dyDescent="0.25">
      <c r="B5" s="22" t="s">
        <v>4</v>
      </c>
      <c r="C5" s="22">
        <v>99.9</v>
      </c>
      <c r="D5" s="22">
        <v>99.9</v>
      </c>
      <c r="E5" s="22">
        <v>99.9</v>
      </c>
      <c r="F5" s="22">
        <f t="shared" ref="F5:F12" si="0">SUM(C5:E5)</f>
        <v>299.70000000000005</v>
      </c>
      <c r="G5" s="24">
        <f t="shared" ref="G5:G12" si="1">AVERAGE(C5:E5)</f>
        <v>99.90000000000002</v>
      </c>
      <c r="H5" s="24">
        <f t="shared" ref="H5:H12" si="2">STDEV(C5:E5)</f>
        <v>1.7404671430534633E-14</v>
      </c>
    </row>
    <row r="6" spans="2:11" x14ac:dyDescent="0.25">
      <c r="B6" s="22" t="s">
        <v>3</v>
      </c>
      <c r="C6" s="22">
        <v>14.3</v>
      </c>
      <c r="D6" s="22">
        <v>13.8</v>
      </c>
      <c r="E6" s="22">
        <v>13.8</v>
      </c>
      <c r="F6" s="22">
        <f t="shared" si="0"/>
        <v>41.900000000000006</v>
      </c>
      <c r="G6" s="24">
        <f t="shared" si="1"/>
        <v>13.966666666666669</v>
      </c>
      <c r="H6" s="24">
        <f t="shared" si="2"/>
        <v>0.28867513459481292</v>
      </c>
    </row>
    <row r="7" spans="2:11" x14ac:dyDescent="0.25">
      <c r="B7" s="22" t="s">
        <v>5</v>
      </c>
      <c r="C7" s="22">
        <v>10.4</v>
      </c>
      <c r="D7" s="22">
        <v>11.1</v>
      </c>
      <c r="E7" s="22">
        <v>11</v>
      </c>
      <c r="F7" s="22">
        <f t="shared" si="0"/>
        <v>32.5</v>
      </c>
      <c r="G7" s="24">
        <f t="shared" si="1"/>
        <v>10.833333333333334</v>
      </c>
      <c r="H7" s="24">
        <f t="shared" si="2"/>
        <v>0.3785938897200179</v>
      </c>
    </row>
    <row r="8" spans="2:11" x14ac:dyDescent="0.25">
      <c r="B8" s="22" t="s">
        <v>2</v>
      </c>
      <c r="C8" s="22">
        <v>99.9</v>
      </c>
      <c r="D8" s="22">
        <v>99.9</v>
      </c>
      <c r="E8" s="22">
        <v>99.9</v>
      </c>
      <c r="F8" s="22">
        <f t="shared" si="0"/>
        <v>299.70000000000005</v>
      </c>
      <c r="G8" s="24">
        <f t="shared" si="1"/>
        <v>99.90000000000002</v>
      </c>
      <c r="H8" s="24">
        <f t="shared" si="2"/>
        <v>1.7404671430534633E-14</v>
      </c>
    </row>
    <row r="9" spans="2:11" x14ac:dyDescent="0.25">
      <c r="B9" s="22" t="s">
        <v>6</v>
      </c>
      <c r="C9" s="22">
        <v>18.399999999999999</v>
      </c>
      <c r="D9" s="22">
        <v>18.600000000000001</v>
      </c>
      <c r="E9" s="22">
        <v>18.399999999999999</v>
      </c>
      <c r="F9" s="22">
        <f t="shared" si="0"/>
        <v>55.4</v>
      </c>
      <c r="G9" s="24">
        <f t="shared" si="1"/>
        <v>18.466666666666665</v>
      </c>
      <c r="H9" s="24">
        <f t="shared" si="2"/>
        <v>0.1154700538379268</v>
      </c>
      <c r="K9" t="s">
        <v>25</v>
      </c>
    </row>
    <row r="10" spans="2:11" x14ac:dyDescent="0.25">
      <c r="B10" s="22" t="s">
        <v>7</v>
      </c>
      <c r="C10" s="22">
        <v>12.1</v>
      </c>
      <c r="D10" s="22">
        <v>11.7</v>
      </c>
      <c r="E10" s="22">
        <v>12</v>
      </c>
      <c r="F10" s="22">
        <f t="shared" si="0"/>
        <v>35.799999999999997</v>
      </c>
      <c r="G10" s="24">
        <f t="shared" si="1"/>
        <v>11.933333333333332</v>
      </c>
      <c r="H10" s="24">
        <f t="shared" si="2"/>
        <v>0.20816659994661352</v>
      </c>
    </row>
    <row r="11" spans="2:11" x14ac:dyDescent="0.25">
      <c r="B11" s="22" t="s">
        <v>8</v>
      </c>
      <c r="C11" s="22">
        <v>99.9</v>
      </c>
      <c r="D11" s="22">
        <v>99.9</v>
      </c>
      <c r="E11" s="22">
        <v>99.9</v>
      </c>
      <c r="F11" s="22">
        <f t="shared" si="0"/>
        <v>299.70000000000005</v>
      </c>
      <c r="G11" s="24">
        <f t="shared" si="1"/>
        <v>99.90000000000002</v>
      </c>
      <c r="H11" s="24">
        <f>STDEV(C11:E11)</f>
        <v>1.7404671430534633E-14</v>
      </c>
    </row>
    <row r="12" spans="2:11" x14ac:dyDescent="0.25">
      <c r="B12" s="22" t="s">
        <v>9</v>
      </c>
      <c r="C12" s="22">
        <v>31.3</v>
      </c>
      <c r="D12" s="22">
        <v>33.4</v>
      </c>
      <c r="E12" s="22">
        <v>31.4</v>
      </c>
      <c r="F12" s="22">
        <f t="shared" si="0"/>
        <v>96.1</v>
      </c>
      <c r="G12" s="24">
        <f t="shared" si="1"/>
        <v>32.033333333333331</v>
      </c>
      <c r="H12" s="24">
        <f t="shared" si="2"/>
        <v>1.1846237095944567</v>
      </c>
    </row>
    <row r="13" spans="2:11" x14ac:dyDescent="0.25">
      <c r="B13" s="22" t="s">
        <v>24</v>
      </c>
      <c r="C13" s="22">
        <f>SUM(C4:C12)</f>
        <v>393.2</v>
      </c>
      <c r="D13" s="22">
        <f t="shared" ref="D13:F13" si="3">SUM(D4:D12)</f>
        <v>395</v>
      </c>
      <c r="E13" s="22">
        <f t="shared" si="3"/>
        <v>392.6</v>
      </c>
      <c r="F13" s="22">
        <f t="shared" si="3"/>
        <v>1180.8</v>
      </c>
      <c r="G13" s="22"/>
      <c r="H13" s="22"/>
    </row>
    <row r="14" spans="2:11" x14ac:dyDescent="0.25">
      <c r="B14" s="22" t="s">
        <v>26</v>
      </c>
      <c r="C14" s="24">
        <f>AVERAGE(C4:C12)</f>
        <v>43.68888888888889</v>
      </c>
      <c r="D14" s="24">
        <f t="shared" ref="D14:E14" si="4">AVERAGE(D4:D12)</f>
        <v>43.888888888888886</v>
      </c>
      <c r="E14" s="24">
        <f t="shared" si="4"/>
        <v>43.622222222222227</v>
      </c>
      <c r="F14" s="22"/>
      <c r="G14" s="22"/>
      <c r="H14" s="22"/>
    </row>
    <row r="16" spans="2:11" x14ac:dyDescent="0.25">
      <c r="B16" s="80" t="s">
        <v>22</v>
      </c>
      <c r="C16" s="25">
        <f>(F13^2)/(K3*K4)</f>
        <v>51640.32</v>
      </c>
      <c r="F16" s="111" t="s">
        <v>33</v>
      </c>
      <c r="G16" s="111"/>
      <c r="H16" s="111"/>
      <c r="I16" s="111"/>
      <c r="J16" s="111"/>
      <c r="K16" s="111"/>
    </row>
    <row r="17" spans="2:11" x14ac:dyDescent="0.25">
      <c r="B17" s="80" t="s">
        <v>29</v>
      </c>
      <c r="C17">
        <f>SUMSQ(C4:E12)-C16</f>
        <v>43782.680000000044</v>
      </c>
      <c r="F17" s="4" t="s">
        <v>23</v>
      </c>
      <c r="G17" s="4" t="s">
        <v>39</v>
      </c>
      <c r="H17" s="4" t="s">
        <v>34</v>
      </c>
      <c r="I17" s="4" t="s">
        <v>35</v>
      </c>
      <c r="J17" s="5" t="s">
        <v>24</v>
      </c>
      <c r="K17" s="5" t="s">
        <v>26</v>
      </c>
    </row>
    <row r="18" spans="2:11" x14ac:dyDescent="0.25">
      <c r="B18" s="80" t="s">
        <v>30</v>
      </c>
      <c r="C18">
        <f>(((C13^2)+(D13^2)+(E13^2))/9)-C16</f>
        <v>0.34666666666453239</v>
      </c>
      <c r="F18" s="4" t="s">
        <v>38</v>
      </c>
      <c r="G18" s="6">
        <f>F4</f>
        <v>20</v>
      </c>
      <c r="H18" s="6">
        <f>F5</f>
        <v>299.70000000000005</v>
      </c>
      <c r="I18" s="6">
        <f>F6</f>
        <v>41.900000000000006</v>
      </c>
      <c r="J18" s="79">
        <f>SUM(G18:I18)</f>
        <v>361.6</v>
      </c>
      <c r="K18" s="91">
        <f>AVERAGE(G18:I18)</f>
        <v>120.53333333333335</v>
      </c>
    </row>
    <row r="19" spans="2:11" x14ac:dyDescent="0.25">
      <c r="B19" s="80" t="s">
        <v>31</v>
      </c>
      <c r="C19">
        <f>(SUMSQ(F4:F12)/3)-C16</f>
        <v>43779.060000000019</v>
      </c>
      <c r="F19" s="4" t="s">
        <v>36</v>
      </c>
      <c r="G19" s="6">
        <f>F7</f>
        <v>32.5</v>
      </c>
      <c r="H19" s="6">
        <f>F8</f>
        <v>299.70000000000005</v>
      </c>
      <c r="I19" s="6">
        <f>F9</f>
        <v>55.4</v>
      </c>
      <c r="J19" s="79">
        <f t="shared" ref="J19:J21" si="5">SUM(G19:I19)</f>
        <v>387.6</v>
      </c>
      <c r="K19" s="91">
        <f t="shared" ref="K19:K20" si="6">AVERAGE(G19:I19)</f>
        <v>129.20000000000002</v>
      </c>
    </row>
    <row r="20" spans="2:11" x14ac:dyDescent="0.25">
      <c r="B20" s="80" t="s">
        <v>32</v>
      </c>
      <c r="C20">
        <f>C17-C18-C19</f>
        <v>3.2733333333599148</v>
      </c>
      <c r="F20" s="4" t="s">
        <v>37</v>
      </c>
      <c r="G20" s="6">
        <f>F10</f>
        <v>35.799999999999997</v>
      </c>
      <c r="H20" s="6">
        <f>F11</f>
        <v>299.70000000000005</v>
      </c>
      <c r="I20" s="6">
        <f>F12</f>
        <v>96.1</v>
      </c>
      <c r="J20" s="79">
        <f t="shared" si="5"/>
        <v>431.6</v>
      </c>
      <c r="K20" s="91">
        <f t="shared" si="6"/>
        <v>143.86666666666667</v>
      </c>
    </row>
    <row r="21" spans="2:11" x14ac:dyDescent="0.25">
      <c r="B21" s="7" t="s">
        <v>245</v>
      </c>
      <c r="C21">
        <f>(((J18^2)+(J19^2)+(J20^2))/9)-C16</f>
        <v>278.22222222222626</v>
      </c>
      <c r="F21" s="5" t="s">
        <v>24</v>
      </c>
      <c r="G21" s="79">
        <f>SUM(G18:G20)</f>
        <v>88.3</v>
      </c>
      <c r="H21" s="79">
        <f t="shared" ref="H21:I21" si="7">SUM(H18:H20)</f>
        <v>899.10000000000014</v>
      </c>
      <c r="I21" s="79">
        <f t="shared" si="7"/>
        <v>193.4</v>
      </c>
      <c r="J21" s="77">
        <f t="shared" si="5"/>
        <v>1180.8000000000002</v>
      </c>
      <c r="K21" s="6"/>
    </row>
    <row r="22" spans="2:11" x14ac:dyDescent="0.25">
      <c r="B22" s="7" t="s">
        <v>246</v>
      </c>
      <c r="C22">
        <f>(((G21^2)+(H21^2)+(I21^2))/9)-C16</f>
        <v>43202.042222222262</v>
      </c>
      <c r="F22" s="5" t="s">
        <v>26</v>
      </c>
      <c r="G22" s="91">
        <f>AVERAGE(G18:G20)</f>
        <v>29.433333333333334</v>
      </c>
      <c r="H22" s="91">
        <f t="shared" ref="H22:I22" si="8">AVERAGE(H18:H20)</f>
        <v>299.70000000000005</v>
      </c>
      <c r="I22" s="91">
        <f t="shared" si="8"/>
        <v>64.466666666666669</v>
      </c>
      <c r="J22" s="6"/>
      <c r="K22" s="6"/>
    </row>
    <row r="23" spans="2:11" x14ac:dyDescent="0.25">
      <c r="B23" s="7" t="s">
        <v>42</v>
      </c>
      <c r="C23">
        <f>C19-C21-C22</f>
        <v>298.79555555553088</v>
      </c>
      <c r="H23" s="7"/>
    </row>
    <row r="24" spans="2:11" x14ac:dyDescent="0.25">
      <c r="H24" s="18"/>
    </row>
    <row r="25" spans="2:11" x14ac:dyDescent="0.25">
      <c r="H25" s="18"/>
    </row>
    <row r="26" spans="2:11" x14ac:dyDescent="0.25">
      <c r="B26" s="10" t="s">
        <v>43</v>
      </c>
      <c r="C26" s="9"/>
      <c r="D26" s="11" t="s">
        <v>44</v>
      </c>
      <c r="E26" s="11" t="s">
        <v>45</v>
      </c>
      <c r="F26" s="11" t="s">
        <v>46</v>
      </c>
      <c r="G26" s="11" t="s">
        <v>47</v>
      </c>
      <c r="H26" s="11"/>
      <c r="I26" s="8"/>
    </row>
    <row r="27" spans="2:11" x14ac:dyDescent="0.25">
      <c r="B27" s="110" t="s">
        <v>48</v>
      </c>
      <c r="C27" s="108" t="s">
        <v>49</v>
      </c>
      <c r="D27" s="108" t="s">
        <v>50</v>
      </c>
      <c r="E27" s="108" t="s">
        <v>51</v>
      </c>
      <c r="F27" s="108" t="s">
        <v>52</v>
      </c>
      <c r="G27" s="110" t="s">
        <v>53</v>
      </c>
      <c r="H27" s="112" t="s">
        <v>59</v>
      </c>
      <c r="I27" s="108" t="s">
        <v>54</v>
      </c>
    </row>
    <row r="28" spans="2:11" x14ac:dyDescent="0.25">
      <c r="B28" s="107"/>
      <c r="C28" s="109"/>
      <c r="D28" s="109"/>
      <c r="E28" s="109"/>
      <c r="F28" s="109"/>
      <c r="G28" s="107"/>
      <c r="H28" s="112"/>
      <c r="I28" s="109"/>
    </row>
    <row r="29" spans="2:11" x14ac:dyDescent="0.25">
      <c r="B29" s="16" t="s">
        <v>55</v>
      </c>
      <c r="C29" s="16">
        <f>3-1</f>
        <v>2</v>
      </c>
      <c r="D29" s="17">
        <f>C18</f>
        <v>0.34666666666453239</v>
      </c>
      <c r="E29" s="17">
        <f t="shared" ref="E29:E35" si="9">D29/C29</f>
        <v>0.17333333333226619</v>
      </c>
      <c r="F29" s="17">
        <f>E29/E34</f>
        <v>0.84725050915287303</v>
      </c>
      <c r="G29" s="17">
        <f>FINV(0.05,C29,C34)</f>
        <v>3.6337234675916301</v>
      </c>
      <c r="H29" s="17">
        <f>FINV(0.01,C29,C34)</f>
        <v>6.2262352803113821</v>
      </c>
      <c r="I29" s="16" t="str">
        <f t="shared" ref="I29:I32" si="10">IF(F29&lt;G29,"tn",IF(F29&lt;H29,"*","**"))</f>
        <v>tn</v>
      </c>
    </row>
    <row r="30" spans="2:11" x14ac:dyDescent="0.25">
      <c r="B30" s="16" t="s">
        <v>56</v>
      </c>
      <c r="C30" s="16">
        <f>9-1</f>
        <v>8</v>
      </c>
      <c r="D30" s="17">
        <f>C19</f>
        <v>43779.060000000019</v>
      </c>
      <c r="E30" s="17">
        <f t="shared" si="9"/>
        <v>5472.3825000000024</v>
      </c>
      <c r="F30" s="17">
        <f>E30/E34</f>
        <v>26748.916496727805</v>
      </c>
      <c r="G30" s="17">
        <f>FINV(0.05,C30,C34)</f>
        <v>2.5910961798744014</v>
      </c>
      <c r="H30" s="17">
        <f>FINV(0.01,C30,C34)</f>
        <v>3.8895721399261927</v>
      </c>
      <c r="I30" s="16" t="str">
        <f>IF(F30&lt;G30,"tn",IF(F30&lt;H30,"*","**"))</f>
        <v>**</v>
      </c>
    </row>
    <row r="31" spans="2:11" x14ac:dyDescent="0.25">
      <c r="B31" s="16" t="s">
        <v>222</v>
      </c>
      <c r="C31" s="16">
        <v>2</v>
      </c>
      <c r="D31" s="17">
        <f>C21</f>
        <v>278.22222222222626</v>
      </c>
      <c r="E31" s="17">
        <f t="shared" si="9"/>
        <v>139.11111111111313</v>
      </c>
      <c r="F31" s="17">
        <f>E31/E34</f>
        <v>679.97284452945075</v>
      </c>
      <c r="G31" s="17">
        <f>FINV(0.05,C31,C34)</f>
        <v>3.6337234675916301</v>
      </c>
      <c r="H31" s="17">
        <f>FINV(0.01,C31,C34)</f>
        <v>6.2262352803113821</v>
      </c>
      <c r="I31" s="16" t="str">
        <f t="shared" si="10"/>
        <v>**</v>
      </c>
    </row>
    <row r="32" spans="2:11" x14ac:dyDescent="0.25">
      <c r="B32" s="16" t="s">
        <v>223</v>
      </c>
      <c r="C32" s="16">
        <v>2</v>
      </c>
      <c r="D32" s="17">
        <f>C22</f>
        <v>43202.042222222262</v>
      </c>
      <c r="E32" s="17">
        <f>D32/C32</f>
        <v>21601.021111111131</v>
      </c>
      <c r="F32" s="17">
        <f>E32/E34</f>
        <v>105585.43923878965</v>
      </c>
      <c r="G32" s="17">
        <f>FINV(0.05,C32,C34)</f>
        <v>3.6337234675916301</v>
      </c>
      <c r="H32" s="17">
        <f>FINV(0.01,C32,C34)</f>
        <v>6.2262352803113821</v>
      </c>
      <c r="I32" s="16" t="str">
        <f t="shared" si="10"/>
        <v>**</v>
      </c>
    </row>
    <row r="33" spans="2:18" x14ac:dyDescent="0.25">
      <c r="B33" s="16" t="s">
        <v>224</v>
      </c>
      <c r="C33" s="16">
        <f>C31*C32</f>
        <v>4</v>
      </c>
      <c r="D33" s="17">
        <f>C23</f>
        <v>298.79555555553088</v>
      </c>
      <c r="E33" s="17">
        <f>D33/C33</f>
        <v>74.69888888888272</v>
      </c>
      <c r="F33" s="17">
        <f>E33/E34</f>
        <v>365.12695179605436</v>
      </c>
      <c r="G33" s="17">
        <f>FINV(0.05,C33,C34)</f>
        <v>3.0069172799243447</v>
      </c>
      <c r="H33" s="17">
        <f>FINV(0.01,C33,C34)</f>
        <v>4.772577999723211</v>
      </c>
      <c r="I33" s="16" t="str">
        <f>IF(F33&lt;G33,"tn",IF(F33&lt;H33,"*","**"))</f>
        <v>**</v>
      </c>
    </row>
    <row r="34" spans="2:18" x14ac:dyDescent="0.25">
      <c r="B34" s="16" t="s">
        <v>57</v>
      </c>
      <c r="C34" s="16">
        <f>(3-1)*(9-1)</f>
        <v>16</v>
      </c>
      <c r="D34" s="17">
        <f>C20</f>
        <v>3.2733333333599148</v>
      </c>
      <c r="E34" s="17">
        <f t="shared" si="9"/>
        <v>0.20458333333499468</v>
      </c>
      <c r="F34" s="17"/>
      <c r="G34" s="17"/>
      <c r="H34" s="17"/>
      <c r="I34" s="16"/>
    </row>
    <row r="35" spans="2:18" x14ac:dyDescent="0.25">
      <c r="B35" s="16" t="s">
        <v>58</v>
      </c>
      <c r="C35" s="16">
        <f>C29+C30+C34</f>
        <v>26</v>
      </c>
      <c r="D35" s="17">
        <f>C17</f>
        <v>43782.680000000044</v>
      </c>
      <c r="E35" s="17">
        <f t="shared" si="9"/>
        <v>1683.9492307692324</v>
      </c>
      <c r="F35" s="17"/>
      <c r="G35" s="17"/>
      <c r="H35" s="17"/>
      <c r="I35" s="16"/>
    </row>
    <row r="36" spans="2:18" ht="14.45" customHeight="1" x14ac:dyDescent="0.25"/>
    <row r="38" spans="2:18" x14ac:dyDescent="0.25">
      <c r="B38" t="s">
        <v>248</v>
      </c>
      <c r="N38" t="s">
        <v>248</v>
      </c>
    </row>
    <row r="39" spans="2:18" x14ac:dyDescent="0.25">
      <c r="B39" t="s">
        <v>249</v>
      </c>
      <c r="C39" t="s">
        <v>250</v>
      </c>
      <c r="H39" t="s">
        <v>258</v>
      </c>
      <c r="N39" t="s">
        <v>262</v>
      </c>
      <c r="O39" t="s">
        <v>250</v>
      </c>
    </row>
    <row r="40" spans="2:18" x14ac:dyDescent="0.25">
      <c r="C40" t="s">
        <v>252</v>
      </c>
      <c r="H40" t="s">
        <v>259</v>
      </c>
      <c r="O40" t="s">
        <v>251</v>
      </c>
    </row>
    <row r="41" spans="2:18" x14ac:dyDescent="0.25">
      <c r="C41">
        <v>3.65</v>
      </c>
      <c r="D41" t="s">
        <v>253</v>
      </c>
      <c r="E41">
        <f>SQRT(E34/9)</f>
        <v>0.15076963050185563</v>
      </c>
      <c r="H41" t="s">
        <v>260</v>
      </c>
      <c r="O41">
        <v>5.03</v>
      </c>
      <c r="P41" t="s">
        <v>253</v>
      </c>
      <c r="Q41">
        <f>SQRT(E34/3)</f>
        <v>0.2611406602676003</v>
      </c>
    </row>
    <row r="42" spans="2:18" x14ac:dyDescent="0.25">
      <c r="C42" s="42">
        <f>C41*E41</f>
        <v>0.55030915133177305</v>
      </c>
      <c r="O42" s="42">
        <f>O41*Q41</f>
        <v>1.3135375211460296</v>
      </c>
    </row>
    <row r="45" spans="2:18" x14ac:dyDescent="0.25">
      <c r="B45" s="105" t="s">
        <v>266</v>
      </c>
      <c r="C45" s="105"/>
      <c r="D45" s="105"/>
      <c r="H45" s="105" t="s">
        <v>261</v>
      </c>
      <c r="I45" s="105"/>
      <c r="J45" s="105"/>
      <c r="N45" s="105" t="s">
        <v>263</v>
      </c>
      <c r="O45" s="105"/>
      <c r="P45" s="105"/>
    </row>
    <row r="46" spans="2:18" x14ac:dyDescent="0.25">
      <c r="B46" s="20" t="s">
        <v>23</v>
      </c>
      <c r="C46" s="20" t="s">
        <v>255</v>
      </c>
      <c r="D46" s="20" t="s">
        <v>143</v>
      </c>
      <c r="E46" s="38"/>
      <c r="F46" s="38"/>
      <c r="H46" s="20" t="s">
        <v>23</v>
      </c>
      <c r="I46" s="20" t="s">
        <v>255</v>
      </c>
      <c r="J46" s="20" t="s">
        <v>143</v>
      </c>
      <c r="K46" s="38"/>
      <c r="L46" s="38"/>
      <c r="N46" s="71" t="s">
        <v>23</v>
      </c>
      <c r="O46" s="71" t="s">
        <v>264</v>
      </c>
      <c r="P46" s="71" t="s">
        <v>265</v>
      </c>
    </row>
    <row r="47" spans="2:18" x14ac:dyDescent="0.25">
      <c r="B47" s="20" t="s">
        <v>256</v>
      </c>
      <c r="C47" s="35">
        <v>120.53333333333335</v>
      </c>
      <c r="D47" s="20" t="s">
        <v>64</v>
      </c>
      <c r="E47" s="51">
        <f>C47+C42</f>
        <v>121.08364248466512</v>
      </c>
      <c r="F47" s="38"/>
      <c r="H47" s="20" t="s">
        <v>256</v>
      </c>
      <c r="I47" s="35">
        <v>120.53333333333335</v>
      </c>
      <c r="J47" s="20" t="s">
        <v>64</v>
      </c>
      <c r="K47" s="51">
        <f>I47+I42</f>
        <v>120.53333333333335</v>
      </c>
      <c r="L47" s="38"/>
      <c r="N47" s="71" t="s">
        <v>1</v>
      </c>
      <c r="O47" s="35">
        <v>6.67</v>
      </c>
      <c r="P47" s="20" t="s">
        <v>64</v>
      </c>
      <c r="Q47" s="42">
        <f>O47+O42</f>
        <v>7.9835375211460295</v>
      </c>
      <c r="R47" s="42"/>
    </row>
    <row r="48" spans="2:18" x14ac:dyDescent="0.25">
      <c r="B48" s="20" t="s">
        <v>34</v>
      </c>
      <c r="C48" s="35">
        <v>129.20000000000002</v>
      </c>
      <c r="D48" s="20" t="s">
        <v>65</v>
      </c>
      <c r="E48" s="38">
        <f>C48+C42</f>
        <v>129.75030915133178</v>
      </c>
      <c r="F48" s="38">
        <f>C48-C42</f>
        <v>128.64969084866826</v>
      </c>
      <c r="H48" s="20" t="s">
        <v>34</v>
      </c>
      <c r="I48" s="35">
        <v>129.20000000000002</v>
      </c>
      <c r="J48" s="20" t="s">
        <v>65</v>
      </c>
      <c r="K48" s="38">
        <f>I48+I42</f>
        <v>129.20000000000002</v>
      </c>
      <c r="L48" s="38">
        <f>I48-I42</f>
        <v>129.20000000000002</v>
      </c>
      <c r="N48" s="71" t="s">
        <v>5</v>
      </c>
      <c r="O48" s="35">
        <v>10.83</v>
      </c>
      <c r="P48" s="20" t="s">
        <v>65</v>
      </c>
      <c r="Q48" s="42">
        <f>O48+O42</f>
        <v>12.14353752114603</v>
      </c>
      <c r="R48" s="42">
        <f>O48-O42</f>
        <v>9.5164624788539705</v>
      </c>
    </row>
    <row r="49" spans="2:18" x14ac:dyDescent="0.25">
      <c r="B49" s="20" t="s">
        <v>35</v>
      </c>
      <c r="C49" s="35">
        <v>143.86666666666667</v>
      </c>
      <c r="D49" s="20" t="s">
        <v>66</v>
      </c>
      <c r="E49" s="38"/>
      <c r="F49" s="38">
        <f>C49-C42</f>
        <v>143.31635751533491</v>
      </c>
      <c r="H49" s="20" t="s">
        <v>35</v>
      </c>
      <c r="I49" s="35">
        <v>143.86666666666667</v>
      </c>
      <c r="J49" s="20" t="s">
        <v>66</v>
      </c>
      <c r="K49" s="38"/>
      <c r="L49" s="38">
        <f>I49-I42</f>
        <v>143.86666666666667</v>
      </c>
      <c r="N49" s="71" t="s">
        <v>7</v>
      </c>
      <c r="O49" s="35">
        <v>11.93</v>
      </c>
      <c r="P49" s="20" t="s">
        <v>65</v>
      </c>
      <c r="Q49" s="42"/>
      <c r="R49" s="42"/>
    </row>
    <row r="50" spans="2:18" x14ac:dyDescent="0.25">
      <c r="B50" s="38" t="s">
        <v>257</v>
      </c>
      <c r="C50" s="51">
        <f>C42</f>
        <v>0.55030915133177305</v>
      </c>
      <c r="D50" s="38"/>
      <c r="H50" s="38" t="s">
        <v>257</v>
      </c>
      <c r="I50" s="51">
        <f>C42</f>
        <v>0.55030915133177305</v>
      </c>
      <c r="J50" s="38"/>
      <c r="N50" s="71" t="s">
        <v>3</v>
      </c>
      <c r="O50" s="35">
        <v>13.97</v>
      </c>
      <c r="P50" s="20" t="s">
        <v>66</v>
      </c>
      <c r="Q50" s="42">
        <f>O50+O42</f>
        <v>15.28353752114603</v>
      </c>
      <c r="R50" s="42">
        <f>O50-O42</f>
        <v>12.656462478853971</v>
      </c>
    </row>
    <row r="51" spans="2:18" x14ac:dyDescent="0.25">
      <c r="N51" s="71" t="s">
        <v>6</v>
      </c>
      <c r="O51" s="35">
        <v>18.47</v>
      </c>
      <c r="P51" s="20" t="s">
        <v>134</v>
      </c>
      <c r="Q51" s="42">
        <f>O51+O42</f>
        <v>19.78353752114603</v>
      </c>
      <c r="R51" s="42"/>
    </row>
    <row r="52" spans="2:18" x14ac:dyDescent="0.25">
      <c r="N52" s="71" t="s">
        <v>9</v>
      </c>
      <c r="O52" s="35">
        <v>32.03</v>
      </c>
      <c r="P52" s="20" t="s">
        <v>135</v>
      </c>
      <c r="Q52" s="42">
        <f>O52+O42</f>
        <v>33.343537521146033</v>
      </c>
    </row>
    <row r="53" spans="2:18" x14ac:dyDescent="0.25">
      <c r="N53" s="71" t="s">
        <v>4</v>
      </c>
      <c r="O53" s="35">
        <v>99.9</v>
      </c>
      <c r="P53" s="20" t="s">
        <v>136</v>
      </c>
      <c r="Q53" s="42"/>
      <c r="R53" s="42"/>
    </row>
    <row r="54" spans="2:18" x14ac:dyDescent="0.25">
      <c r="N54" s="71" t="s">
        <v>2</v>
      </c>
      <c r="O54" s="35">
        <v>99.9</v>
      </c>
      <c r="P54" s="20" t="s">
        <v>136</v>
      </c>
      <c r="Q54" s="42"/>
      <c r="R54" s="42"/>
    </row>
    <row r="55" spans="2:18" x14ac:dyDescent="0.25">
      <c r="N55" s="71" t="s">
        <v>8</v>
      </c>
      <c r="O55" s="35">
        <v>99.9</v>
      </c>
      <c r="P55" s="20" t="s">
        <v>136</v>
      </c>
      <c r="Q55" s="42">
        <f>O55+O42</f>
        <v>101.21353752114604</v>
      </c>
      <c r="R55" s="42"/>
    </row>
  </sheetData>
  <mergeCells count="13">
    <mergeCell ref="N45:P45"/>
    <mergeCell ref="H45:J45"/>
    <mergeCell ref="B45:D45"/>
    <mergeCell ref="B2:H2"/>
    <mergeCell ref="F16:K16"/>
    <mergeCell ref="H27:H28"/>
    <mergeCell ref="I27:I28"/>
    <mergeCell ref="B27:B28"/>
    <mergeCell ref="C27:C28"/>
    <mergeCell ref="D27:D28"/>
    <mergeCell ref="E27:E28"/>
    <mergeCell ref="F27:F28"/>
    <mergeCell ref="G27:G2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9"/>
  <sheetViews>
    <sheetView topLeftCell="I33" zoomScale="90" zoomScaleNormal="90" workbookViewId="0">
      <selection activeCell="U40" sqref="U40:U48"/>
    </sheetView>
  </sheetViews>
  <sheetFormatPr defaultRowHeight="15" x14ac:dyDescent="0.25"/>
  <cols>
    <col min="12" max="12" width="9.28515625" bestFit="1" customWidth="1"/>
    <col min="26" max="26" width="16" customWidth="1"/>
    <col min="27" max="27" width="15.140625" customWidth="1"/>
  </cols>
  <sheetData>
    <row r="1" spans="2:29" x14ac:dyDescent="0.25">
      <c r="B1" s="26" t="s">
        <v>67</v>
      </c>
      <c r="C1" s="26" t="s">
        <v>73</v>
      </c>
      <c r="D1" s="26" t="s">
        <v>76</v>
      </c>
      <c r="E1" s="26" t="s">
        <v>72</v>
      </c>
      <c r="F1" s="26" t="s">
        <v>74</v>
      </c>
      <c r="G1" s="26" t="s">
        <v>70</v>
      </c>
      <c r="H1" s="26" t="s">
        <v>71</v>
      </c>
      <c r="I1" s="26" t="s">
        <v>69</v>
      </c>
      <c r="J1" s="26" t="s">
        <v>77</v>
      </c>
      <c r="K1" s="26" t="s">
        <v>75</v>
      </c>
      <c r="L1" s="26" t="s">
        <v>24</v>
      </c>
      <c r="M1" s="26" t="s">
        <v>26</v>
      </c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</row>
    <row r="2" spans="2:29" x14ac:dyDescent="0.25">
      <c r="B2" s="22">
        <v>1</v>
      </c>
      <c r="C2" s="22">
        <v>4</v>
      </c>
      <c r="D2" s="22">
        <v>4</v>
      </c>
      <c r="E2" s="22">
        <v>2</v>
      </c>
      <c r="F2" s="22">
        <v>4</v>
      </c>
      <c r="G2" s="22">
        <v>2</v>
      </c>
      <c r="H2" s="22">
        <v>5</v>
      </c>
      <c r="I2" s="22">
        <v>1</v>
      </c>
      <c r="J2" s="22">
        <v>4</v>
      </c>
      <c r="K2" s="22">
        <v>5</v>
      </c>
      <c r="L2" s="22">
        <f>SUM(C2:K2)</f>
        <v>31</v>
      </c>
      <c r="M2" s="22">
        <f>AVERAGE(C2:K2)</f>
        <v>3.4444444444444446</v>
      </c>
      <c r="O2" s="71" t="s">
        <v>82</v>
      </c>
      <c r="P2" s="119" t="s">
        <v>15</v>
      </c>
      <c r="Q2" s="120"/>
      <c r="R2" s="120"/>
      <c r="S2" s="120"/>
      <c r="T2" s="120"/>
      <c r="U2" s="120"/>
      <c r="V2" s="120"/>
      <c r="W2" s="120"/>
      <c r="X2" s="121"/>
      <c r="Y2" s="122" t="s">
        <v>21</v>
      </c>
      <c r="Z2" s="122" t="s">
        <v>20</v>
      </c>
    </row>
    <row r="3" spans="2:29" x14ac:dyDescent="0.25">
      <c r="B3" s="22">
        <v>2</v>
      </c>
      <c r="C3" s="22">
        <v>2</v>
      </c>
      <c r="D3" s="22">
        <v>4</v>
      </c>
      <c r="E3" s="22">
        <v>2</v>
      </c>
      <c r="F3" s="22">
        <v>2</v>
      </c>
      <c r="G3" s="22">
        <v>2</v>
      </c>
      <c r="H3" s="22">
        <v>4</v>
      </c>
      <c r="I3" s="22">
        <v>4</v>
      </c>
      <c r="J3" s="22">
        <v>2</v>
      </c>
      <c r="K3" s="22">
        <v>4</v>
      </c>
      <c r="L3" s="22">
        <f t="shared" ref="L3:L31" si="0">SUM(C3:K3)</f>
        <v>26</v>
      </c>
      <c r="M3" s="22">
        <f t="shared" ref="M3:M31" si="1">AVERAGE(C3:K3)</f>
        <v>2.8888888888888888</v>
      </c>
      <c r="O3" s="71" t="s">
        <v>81</v>
      </c>
      <c r="P3" s="71" t="s">
        <v>68</v>
      </c>
      <c r="Q3" s="71" t="s">
        <v>4</v>
      </c>
      <c r="R3" s="71" t="s">
        <v>3</v>
      </c>
      <c r="S3" s="71" t="s">
        <v>5</v>
      </c>
      <c r="T3" s="71" t="s">
        <v>2</v>
      </c>
      <c r="U3" s="71" t="s">
        <v>6</v>
      </c>
      <c r="V3" s="71" t="s">
        <v>7</v>
      </c>
      <c r="W3" s="71" t="s">
        <v>8</v>
      </c>
      <c r="X3" s="71" t="s">
        <v>9</v>
      </c>
      <c r="Y3" s="123"/>
      <c r="Z3" s="123"/>
    </row>
    <row r="4" spans="2:29" x14ac:dyDescent="0.25">
      <c r="B4" s="22">
        <v>3</v>
      </c>
      <c r="C4" s="22">
        <v>5</v>
      </c>
      <c r="D4" s="22">
        <v>4</v>
      </c>
      <c r="E4" s="22">
        <v>2</v>
      </c>
      <c r="F4" s="22">
        <v>4</v>
      </c>
      <c r="G4" s="22">
        <v>4</v>
      </c>
      <c r="H4" s="22">
        <v>5</v>
      </c>
      <c r="I4" s="22">
        <v>5</v>
      </c>
      <c r="J4" s="22">
        <v>5</v>
      </c>
      <c r="K4" s="22">
        <v>5</v>
      </c>
      <c r="L4" s="22">
        <f t="shared" si="0"/>
        <v>39</v>
      </c>
      <c r="M4" s="22">
        <f t="shared" si="1"/>
        <v>4.333333333333333</v>
      </c>
      <c r="O4" s="71">
        <v>1</v>
      </c>
      <c r="P4" s="70">
        <v>5.5</v>
      </c>
      <c r="Q4" s="70">
        <v>5.5</v>
      </c>
      <c r="R4" s="70">
        <v>2.5</v>
      </c>
      <c r="S4" s="70">
        <v>5.5</v>
      </c>
      <c r="T4" s="70">
        <v>2.5</v>
      </c>
      <c r="U4" s="70">
        <v>8.5</v>
      </c>
      <c r="V4" s="70">
        <v>1</v>
      </c>
      <c r="W4" s="70">
        <v>5.5</v>
      </c>
      <c r="X4" s="70">
        <v>8.5</v>
      </c>
      <c r="Y4" s="92">
        <f t="shared" ref="Y4:Y33" si="2">SUM(P4:X4)</f>
        <v>45</v>
      </c>
      <c r="Z4" s="92">
        <f t="shared" ref="Z4:Z33" si="3">AVERAGE(P4:X4)</f>
        <v>5</v>
      </c>
    </row>
    <row r="5" spans="2:29" x14ac:dyDescent="0.25">
      <c r="B5" s="22">
        <v>4</v>
      </c>
      <c r="C5" s="53">
        <v>4</v>
      </c>
      <c r="D5" s="53">
        <v>4</v>
      </c>
      <c r="E5" s="53">
        <v>4</v>
      </c>
      <c r="F5" s="53">
        <v>4</v>
      </c>
      <c r="G5" s="53">
        <v>4</v>
      </c>
      <c r="H5" s="53">
        <v>4</v>
      </c>
      <c r="I5" s="53">
        <v>4</v>
      </c>
      <c r="J5" s="53">
        <v>4</v>
      </c>
      <c r="K5" s="53">
        <v>4</v>
      </c>
      <c r="L5" s="22">
        <f t="shared" si="0"/>
        <v>36</v>
      </c>
      <c r="M5" s="22">
        <f t="shared" si="1"/>
        <v>4</v>
      </c>
      <c r="O5" s="71">
        <v>2</v>
      </c>
      <c r="P5" s="70">
        <v>3</v>
      </c>
      <c r="Q5" s="70">
        <v>7.5</v>
      </c>
      <c r="R5" s="70">
        <v>3</v>
      </c>
      <c r="S5" s="70">
        <v>3</v>
      </c>
      <c r="T5" s="70">
        <v>3</v>
      </c>
      <c r="U5" s="70">
        <v>7.5</v>
      </c>
      <c r="V5" s="70">
        <v>7.5</v>
      </c>
      <c r="W5" s="70">
        <v>3</v>
      </c>
      <c r="X5" s="70">
        <v>7.5</v>
      </c>
      <c r="Y5" s="92">
        <f t="shared" si="2"/>
        <v>45</v>
      </c>
      <c r="Z5" s="92">
        <f t="shared" si="3"/>
        <v>5</v>
      </c>
    </row>
    <row r="6" spans="2:29" x14ac:dyDescent="0.25">
      <c r="B6" s="22">
        <v>5</v>
      </c>
      <c r="C6" s="53">
        <v>4</v>
      </c>
      <c r="D6" s="53">
        <v>4</v>
      </c>
      <c r="E6" s="53">
        <v>2</v>
      </c>
      <c r="F6" s="53">
        <v>2</v>
      </c>
      <c r="G6" s="53">
        <v>4</v>
      </c>
      <c r="H6" s="53">
        <v>4</v>
      </c>
      <c r="I6" s="53">
        <v>4</v>
      </c>
      <c r="J6" s="53">
        <v>4</v>
      </c>
      <c r="K6" s="53">
        <v>4</v>
      </c>
      <c r="L6" s="22">
        <f t="shared" si="0"/>
        <v>32</v>
      </c>
      <c r="M6" s="22">
        <f t="shared" si="1"/>
        <v>3.5555555555555554</v>
      </c>
      <c r="O6" s="71">
        <v>3</v>
      </c>
      <c r="P6" s="70">
        <v>7</v>
      </c>
      <c r="Q6" s="70">
        <v>3</v>
      </c>
      <c r="R6" s="70">
        <v>1</v>
      </c>
      <c r="S6" s="70">
        <v>3</v>
      </c>
      <c r="T6" s="70">
        <v>3</v>
      </c>
      <c r="U6" s="70">
        <v>7</v>
      </c>
      <c r="V6" s="70">
        <v>7</v>
      </c>
      <c r="W6" s="70">
        <v>7</v>
      </c>
      <c r="X6" s="70">
        <v>7</v>
      </c>
      <c r="Y6" s="92">
        <f t="shared" si="2"/>
        <v>45</v>
      </c>
      <c r="Z6" s="92">
        <f t="shared" si="3"/>
        <v>5</v>
      </c>
    </row>
    <row r="7" spans="2:29" x14ac:dyDescent="0.25">
      <c r="B7" s="22">
        <v>6</v>
      </c>
      <c r="C7" s="53">
        <v>4</v>
      </c>
      <c r="D7" s="53">
        <v>4</v>
      </c>
      <c r="E7" s="53">
        <v>2</v>
      </c>
      <c r="F7" s="53">
        <v>2</v>
      </c>
      <c r="G7" s="53">
        <v>4</v>
      </c>
      <c r="H7" s="53">
        <v>4</v>
      </c>
      <c r="I7" s="53">
        <v>4</v>
      </c>
      <c r="J7" s="53">
        <v>4</v>
      </c>
      <c r="K7" s="53">
        <v>4</v>
      </c>
      <c r="L7" s="22">
        <f t="shared" si="0"/>
        <v>32</v>
      </c>
      <c r="M7" s="22">
        <f t="shared" si="1"/>
        <v>3.5555555555555554</v>
      </c>
      <c r="O7" s="71">
        <v>4</v>
      </c>
      <c r="P7" s="70">
        <v>5</v>
      </c>
      <c r="Q7" s="70">
        <v>5</v>
      </c>
      <c r="R7" s="70">
        <v>5</v>
      </c>
      <c r="S7" s="70">
        <v>5</v>
      </c>
      <c r="T7" s="70">
        <v>5</v>
      </c>
      <c r="U7" s="70">
        <v>5</v>
      </c>
      <c r="V7" s="70">
        <v>5</v>
      </c>
      <c r="W7" s="70">
        <v>5</v>
      </c>
      <c r="X7" s="70">
        <v>5</v>
      </c>
      <c r="Y7" s="92">
        <f t="shared" si="2"/>
        <v>45</v>
      </c>
      <c r="Z7" s="92">
        <f t="shared" si="3"/>
        <v>5</v>
      </c>
    </row>
    <row r="8" spans="2:29" x14ac:dyDescent="0.25">
      <c r="B8" s="22">
        <v>7</v>
      </c>
      <c r="C8" s="53">
        <v>5</v>
      </c>
      <c r="D8" s="53">
        <v>4</v>
      </c>
      <c r="E8" s="53">
        <v>4</v>
      </c>
      <c r="F8" s="53">
        <v>5</v>
      </c>
      <c r="G8" s="53">
        <v>2</v>
      </c>
      <c r="H8" s="53">
        <v>2</v>
      </c>
      <c r="I8" s="53">
        <v>4</v>
      </c>
      <c r="J8" s="53">
        <v>5</v>
      </c>
      <c r="K8" s="53">
        <v>5</v>
      </c>
      <c r="L8" s="22">
        <f t="shared" si="0"/>
        <v>36</v>
      </c>
      <c r="M8" s="22">
        <f t="shared" si="1"/>
        <v>4</v>
      </c>
      <c r="O8" s="71">
        <v>5</v>
      </c>
      <c r="P8" s="70">
        <v>6</v>
      </c>
      <c r="Q8" s="70">
        <v>6</v>
      </c>
      <c r="R8" s="70" t="s">
        <v>198</v>
      </c>
      <c r="S8" s="70" t="s">
        <v>198</v>
      </c>
      <c r="T8" s="70">
        <v>6</v>
      </c>
      <c r="U8" s="70">
        <v>6</v>
      </c>
      <c r="V8" s="70">
        <v>6</v>
      </c>
      <c r="W8" s="70">
        <v>6</v>
      </c>
      <c r="X8" s="70">
        <v>6</v>
      </c>
      <c r="Y8" s="92">
        <f t="shared" si="2"/>
        <v>42</v>
      </c>
      <c r="Z8" s="92">
        <f t="shared" si="3"/>
        <v>6</v>
      </c>
    </row>
    <row r="9" spans="2:29" x14ac:dyDescent="0.25">
      <c r="B9" s="22">
        <v>8</v>
      </c>
      <c r="C9" s="53">
        <v>4</v>
      </c>
      <c r="D9" s="53">
        <v>2</v>
      </c>
      <c r="E9" s="53">
        <v>2</v>
      </c>
      <c r="F9" s="53">
        <v>2</v>
      </c>
      <c r="G9" s="53">
        <v>4</v>
      </c>
      <c r="H9" s="53">
        <v>4</v>
      </c>
      <c r="I9" s="53">
        <v>4</v>
      </c>
      <c r="J9" s="53">
        <v>4</v>
      </c>
      <c r="K9" s="53">
        <v>4</v>
      </c>
      <c r="L9" s="22">
        <f t="shared" si="0"/>
        <v>30</v>
      </c>
      <c r="M9" s="22">
        <f t="shared" si="1"/>
        <v>3.3333333333333335</v>
      </c>
      <c r="O9" s="71">
        <v>6</v>
      </c>
      <c r="P9" s="70">
        <v>6</v>
      </c>
      <c r="Q9" s="70">
        <v>6</v>
      </c>
      <c r="R9" s="70">
        <v>1.5</v>
      </c>
      <c r="S9" s="70">
        <v>1.5</v>
      </c>
      <c r="T9" s="70">
        <v>6</v>
      </c>
      <c r="U9" s="70">
        <v>6</v>
      </c>
      <c r="V9" s="70">
        <v>6</v>
      </c>
      <c r="W9" s="70">
        <v>6</v>
      </c>
      <c r="X9" s="70">
        <v>6</v>
      </c>
      <c r="Y9" s="92">
        <f t="shared" si="2"/>
        <v>45</v>
      </c>
      <c r="Z9" s="92">
        <f t="shared" si="3"/>
        <v>5</v>
      </c>
    </row>
    <row r="10" spans="2:29" x14ac:dyDescent="0.25">
      <c r="B10" s="22">
        <v>9</v>
      </c>
      <c r="C10" s="22">
        <v>4</v>
      </c>
      <c r="D10" s="22">
        <v>3</v>
      </c>
      <c r="E10" s="22">
        <v>4</v>
      </c>
      <c r="F10" s="22">
        <v>4</v>
      </c>
      <c r="G10" s="22">
        <v>4</v>
      </c>
      <c r="H10" s="22">
        <v>3</v>
      </c>
      <c r="I10" s="22">
        <v>4</v>
      </c>
      <c r="J10" s="22">
        <v>4</v>
      </c>
      <c r="K10" s="22">
        <v>3</v>
      </c>
      <c r="L10" s="22">
        <f t="shared" si="0"/>
        <v>33</v>
      </c>
      <c r="M10" s="22">
        <f t="shared" si="1"/>
        <v>3.6666666666666665</v>
      </c>
      <c r="O10" s="71">
        <v>7</v>
      </c>
      <c r="P10" s="70">
        <v>7.5</v>
      </c>
      <c r="Q10" s="70">
        <v>4</v>
      </c>
      <c r="R10" s="70">
        <v>4</v>
      </c>
      <c r="S10" s="70">
        <v>7.5</v>
      </c>
      <c r="T10" s="70">
        <v>1.5</v>
      </c>
      <c r="U10" s="70">
        <v>1.5</v>
      </c>
      <c r="V10" s="70">
        <v>4</v>
      </c>
      <c r="W10" s="70">
        <v>7.5</v>
      </c>
      <c r="X10" s="70">
        <v>7.5</v>
      </c>
      <c r="Y10" s="92">
        <f t="shared" si="2"/>
        <v>45</v>
      </c>
      <c r="Z10" s="92">
        <f t="shared" si="3"/>
        <v>5</v>
      </c>
    </row>
    <row r="11" spans="2:29" x14ac:dyDescent="0.25">
      <c r="B11" s="22">
        <v>10</v>
      </c>
      <c r="C11" s="22">
        <v>4</v>
      </c>
      <c r="D11" s="22">
        <v>2</v>
      </c>
      <c r="E11" s="22">
        <v>4</v>
      </c>
      <c r="F11" s="22">
        <v>2</v>
      </c>
      <c r="G11" s="22">
        <v>4</v>
      </c>
      <c r="H11" s="22">
        <v>4</v>
      </c>
      <c r="I11" s="22">
        <v>5</v>
      </c>
      <c r="J11" s="22">
        <v>5</v>
      </c>
      <c r="K11" s="22">
        <v>4</v>
      </c>
      <c r="L11" s="22">
        <f t="shared" si="0"/>
        <v>34</v>
      </c>
      <c r="M11" s="22">
        <f t="shared" si="1"/>
        <v>3.7777777777777777</v>
      </c>
      <c r="O11" s="71">
        <v>8</v>
      </c>
      <c r="P11" s="70">
        <v>6.5</v>
      </c>
      <c r="Q11" s="70">
        <v>2</v>
      </c>
      <c r="R11" s="70">
        <v>2</v>
      </c>
      <c r="S11" s="70">
        <v>2</v>
      </c>
      <c r="T11" s="70">
        <v>6.5</v>
      </c>
      <c r="U11" s="70">
        <v>6.5</v>
      </c>
      <c r="V11" s="70">
        <v>6.5</v>
      </c>
      <c r="W11" s="70">
        <v>6.5</v>
      </c>
      <c r="X11" s="70">
        <v>6.5</v>
      </c>
      <c r="Y11" s="92">
        <f t="shared" si="2"/>
        <v>45</v>
      </c>
      <c r="Z11" s="92">
        <f t="shared" si="3"/>
        <v>5</v>
      </c>
    </row>
    <row r="12" spans="2:29" x14ac:dyDescent="0.25">
      <c r="B12" s="22">
        <v>11</v>
      </c>
      <c r="C12" s="22">
        <v>4</v>
      </c>
      <c r="D12" s="22">
        <v>4</v>
      </c>
      <c r="E12" s="22">
        <v>2</v>
      </c>
      <c r="F12" s="22">
        <v>4</v>
      </c>
      <c r="G12" s="22">
        <v>2</v>
      </c>
      <c r="H12" s="22">
        <v>5</v>
      </c>
      <c r="I12" s="22">
        <v>4</v>
      </c>
      <c r="J12" s="22">
        <v>2</v>
      </c>
      <c r="K12" s="22">
        <v>5</v>
      </c>
      <c r="L12" s="22">
        <f t="shared" si="0"/>
        <v>32</v>
      </c>
      <c r="M12" s="22">
        <f t="shared" si="1"/>
        <v>3.5555555555555554</v>
      </c>
      <c r="O12" s="71">
        <v>9</v>
      </c>
      <c r="P12" s="70">
        <v>6.5</v>
      </c>
      <c r="Q12" s="70">
        <v>2</v>
      </c>
      <c r="R12" s="70">
        <v>6.5</v>
      </c>
      <c r="S12" s="70">
        <v>6.5</v>
      </c>
      <c r="T12" s="70">
        <v>6.5</v>
      </c>
      <c r="U12" s="70">
        <v>2</v>
      </c>
      <c r="V12" s="70">
        <v>6.5</v>
      </c>
      <c r="W12" s="70">
        <v>6.5</v>
      </c>
      <c r="X12" s="70">
        <v>2</v>
      </c>
      <c r="Y12" s="92">
        <f t="shared" si="2"/>
        <v>45</v>
      </c>
      <c r="Z12" s="92">
        <f t="shared" si="3"/>
        <v>5</v>
      </c>
    </row>
    <row r="13" spans="2:29" x14ac:dyDescent="0.25">
      <c r="B13" s="22">
        <v>12</v>
      </c>
      <c r="C13" s="53">
        <v>2</v>
      </c>
      <c r="D13" s="53">
        <v>2</v>
      </c>
      <c r="E13" s="53">
        <v>2</v>
      </c>
      <c r="F13" s="53">
        <v>2</v>
      </c>
      <c r="G13" s="53">
        <v>4</v>
      </c>
      <c r="H13" s="53">
        <v>4</v>
      </c>
      <c r="I13" s="53">
        <v>4</v>
      </c>
      <c r="J13" s="53">
        <v>4</v>
      </c>
      <c r="K13" s="53">
        <v>2</v>
      </c>
      <c r="L13" s="22">
        <f t="shared" si="0"/>
        <v>26</v>
      </c>
      <c r="M13" s="22">
        <f t="shared" si="1"/>
        <v>2.8888888888888888</v>
      </c>
      <c r="O13" s="71">
        <v>10</v>
      </c>
      <c r="P13" s="70">
        <v>5</v>
      </c>
      <c r="Q13" s="70">
        <v>1.5</v>
      </c>
      <c r="R13" s="70">
        <v>5</v>
      </c>
      <c r="S13" s="70">
        <v>1.5</v>
      </c>
      <c r="T13" s="70">
        <v>5</v>
      </c>
      <c r="U13" s="70">
        <v>5</v>
      </c>
      <c r="V13" s="70">
        <v>8.5</v>
      </c>
      <c r="W13" s="70">
        <v>8.5</v>
      </c>
      <c r="X13" s="70">
        <v>5</v>
      </c>
      <c r="Y13" s="92">
        <f t="shared" si="2"/>
        <v>45</v>
      </c>
      <c r="Z13" s="92">
        <f t="shared" si="3"/>
        <v>5</v>
      </c>
    </row>
    <row r="14" spans="2:29" x14ac:dyDescent="0.25">
      <c r="B14" s="22">
        <v>13</v>
      </c>
      <c r="C14" s="22">
        <v>2</v>
      </c>
      <c r="D14" s="22">
        <v>4</v>
      </c>
      <c r="E14" s="22">
        <v>2</v>
      </c>
      <c r="F14" s="22">
        <v>4</v>
      </c>
      <c r="G14" s="22">
        <v>2</v>
      </c>
      <c r="H14" s="22">
        <v>4</v>
      </c>
      <c r="I14" s="22">
        <v>5</v>
      </c>
      <c r="J14" s="22">
        <v>4</v>
      </c>
      <c r="K14" s="22">
        <v>4</v>
      </c>
      <c r="L14" s="22">
        <f t="shared" si="0"/>
        <v>31</v>
      </c>
      <c r="M14" s="22">
        <f t="shared" si="1"/>
        <v>3.4444444444444446</v>
      </c>
      <c r="O14" s="71">
        <v>11</v>
      </c>
      <c r="P14" s="70">
        <v>5.5</v>
      </c>
      <c r="Q14" s="70">
        <v>5.5</v>
      </c>
      <c r="R14" s="70">
        <v>2</v>
      </c>
      <c r="S14" s="70">
        <v>5.5</v>
      </c>
      <c r="T14" s="70">
        <v>2</v>
      </c>
      <c r="U14" s="70">
        <v>8.5</v>
      </c>
      <c r="V14" s="70">
        <v>5.5</v>
      </c>
      <c r="W14" s="70">
        <v>2</v>
      </c>
      <c r="X14" s="70">
        <v>8.5</v>
      </c>
      <c r="Y14" s="92">
        <f t="shared" si="2"/>
        <v>45</v>
      </c>
      <c r="Z14" s="92">
        <f t="shared" si="3"/>
        <v>5</v>
      </c>
    </row>
    <row r="15" spans="2:29" x14ac:dyDescent="0.25">
      <c r="B15" s="22">
        <v>14</v>
      </c>
      <c r="C15" s="22">
        <v>2</v>
      </c>
      <c r="D15" s="22">
        <v>5</v>
      </c>
      <c r="E15" s="22">
        <v>4</v>
      </c>
      <c r="F15" s="22">
        <v>5</v>
      </c>
      <c r="G15" s="22">
        <v>4</v>
      </c>
      <c r="H15" s="22">
        <v>2</v>
      </c>
      <c r="I15" s="22">
        <v>4</v>
      </c>
      <c r="J15" s="22">
        <v>1</v>
      </c>
      <c r="K15" s="22">
        <v>4</v>
      </c>
      <c r="L15" s="22">
        <f t="shared" si="0"/>
        <v>31</v>
      </c>
      <c r="M15" s="22">
        <f t="shared" si="1"/>
        <v>3.4444444444444446</v>
      </c>
      <c r="O15" s="71">
        <v>12</v>
      </c>
      <c r="P15" s="70">
        <v>3</v>
      </c>
      <c r="Q15" s="70">
        <v>3</v>
      </c>
      <c r="R15" s="70">
        <v>3</v>
      </c>
      <c r="S15" s="70">
        <v>3</v>
      </c>
      <c r="T15" s="70">
        <v>7.5</v>
      </c>
      <c r="U15" s="70">
        <v>7.5</v>
      </c>
      <c r="V15" s="70">
        <v>7.5</v>
      </c>
      <c r="W15" s="70">
        <v>7.5</v>
      </c>
      <c r="X15" s="70">
        <v>3</v>
      </c>
      <c r="Y15" s="92">
        <f t="shared" si="2"/>
        <v>45</v>
      </c>
      <c r="Z15" s="92">
        <f t="shared" si="3"/>
        <v>5</v>
      </c>
    </row>
    <row r="16" spans="2:29" x14ac:dyDescent="0.25">
      <c r="B16" s="22">
        <v>15</v>
      </c>
      <c r="C16" s="22">
        <v>1</v>
      </c>
      <c r="D16" s="22">
        <v>4</v>
      </c>
      <c r="E16" s="22">
        <v>5</v>
      </c>
      <c r="F16" s="22">
        <v>2</v>
      </c>
      <c r="G16" s="22">
        <v>2</v>
      </c>
      <c r="H16" s="22">
        <v>2</v>
      </c>
      <c r="I16" s="22">
        <v>4</v>
      </c>
      <c r="J16" s="22">
        <v>5</v>
      </c>
      <c r="K16" s="22">
        <v>4</v>
      </c>
      <c r="L16" s="22">
        <f t="shared" si="0"/>
        <v>29</v>
      </c>
      <c r="M16" s="22">
        <f t="shared" si="1"/>
        <v>3.2222222222222223</v>
      </c>
      <c r="O16" s="71">
        <v>13</v>
      </c>
      <c r="P16" s="70">
        <v>2</v>
      </c>
      <c r="Q16" s="70">
        <v>6</v>
      </c>
      <c r="R16" s="70">
        <v>2</v>
      </c>
      <c r="S16" s="70">
        <v>6</v>
      </c>
      <c r="T16" s="70">
        <v>2</v>
      </c>
      <c r="U16" s="70">
        <v>6</v>
      </c>
      <c r="V16" s="70">
        <v>9</v>
      </c>
      <c r="W16" s="70">
        <v>6</v>
      </c>
      <c r="X16" s="70">
        <v>6</v>
      </c>
      <c r="Y16" s="92">
        <f t="shared" si="2"/>
        <v>45</v>
      </c>
      <c r="Z16" s="92">
        <f t="shared" si="3"/>
        <v>5</v>
      </c>
    </row>
    <row r="17" spans="2:26" x14ac:dyDescent="0.25">
      <c r="B17" s="22">
        <v>16</v>
      </c>
      <c r="C17" s="22">
        <v>5</v>
      </c>
      <c r="D17" s="22">
        <v>5</v>
      </c>
      <c r="E17" s="22">
        <v>5</v>
      </c>
      <c r="F17" s="22">
        <v>4</v>
      </c>
      <c r="G17" s="22">
        <v>4</v>
      </c>
      <c r="H17" s="22">
        <v>4</v>
      </c>
      <c r="I17" s="22">
        <v>3</v>
      </c>
      <c r="J17" s="22">
        <v>4</v>
      </c>
      <c r="K17" s="22">
        <v>4</v>
      </c>
      <c r="L17" s="22">
        <f t="shared" si="0"/>
        <v>38</v>
      </c>
      <c r="M17" s="22">
        <f t="shared" si="1"/>
        <v>4.2222222222222223</v>
      </c>
      <c r="O17" s="71">
        <v>14</v>
      </c>
      <c r="P17" s="70">
        <v>2.5</v>
      </c>
      <c r="Q17" s="70">
        <v>8.5</v>
      </c>
      <c r="R17" s="70">
        <v>5.5</v>
      </c>
      <c r="S17" s="70">
        <v>8.5</v>
      </c>
      <c r="T17" s="70">
        <v>5.5</v>
      </c>
      <c r="U17" s="70">
        <v>2.5</v>
      </c>
      <c r="V17" s="70">
        <v>5.5</v>
      </c>
      <c r="W17" s="70">
        <v>1</v>
      </c>
      <c r="X17" s="70">
        <v>5.5</v>
      </c>
      <c r="Y17" s="92">
        <f t="shared" si="2"/>
        <v>45</v>
      </c>
      <c r="Z17" s="92">
        <f t="shared" si="3"/>
        <v>5</v>
      </c>
    </row>
    <row r="18" spans="2:26" x14ac:dyDescent="0.25">
      <c r="B18" s="22">
        <v>17</v>
      </c>
      <c r="C18" s="22">
        <v>5</v>
      </c>
      <c r="D18" s="22">
        <v>5</v>
      </c>
      <c r="E18" s="22">
        <v>4</v>
      </c>
      <c r="F18" s="22">
        <v>4</v>
      </c>
      <c r="G18" s="22">
        <v>4</v>
      </c>
      <c r="H18" s="22">
        <v>5</v>
      </c>
      <c r="I18" s="22">
        <v>5</v>
      </c>
      <c r="J18" s="22">
        <v>4</v>
      </c>
      <c r="K18" s="22">
        <v>5</v>
      </c>
      <c r="L18" s="22">
        <f t="shared" si="0"/>
        <v>41</v>
      </c>
      <c r="M18" s="22">
        <f t="shared" si="1"/>
        <v>4.5555555555555554</v>
      </c>
      <c r="O18" s="71">
        <v>15</v>
      </c>
      <c r="P18" s="70">
        <v>1</v>
      </c>
      <c r="Q18" s="70">
        <v>6</v>
      </c>
      <c r="R18" s="70">
        <v>8.5</v>
      </c>
      <c r="S18" s="70">
        <v>3</v>
      </c>
      <c r="T18" s="70">
        <v>3</v>
      </c>
      <c r="U18" s="70">
        <v>3</v>
      </c>
      <c r="V18" s="70">
        <v>6</v>
      </c>
      <c r="W18" s="70">
        <v>8.5</v>
      </c>
      <c r="X18" s="70">
        <v>6</v>
      </c>
      <c r="Y18" s="92">
        <f t="shared" si="2"/>
        <v>45</v>
      </c>
      <c r="Z18" s="92">
        <f t="shared" si="3"/>
        <v>5</v>
      </c>
    </row>
    <row r="19" spans="2:26" x14ac:dyDescent="0.25">
      <c r="B19" s="22">
        <v>18</v>
      </c>
      <c r="C19" s="22">
        <v>5</v>
      </c>
      <c r="D19" s="22">
        <v>4</v>
      </c>
      <c r="E19" s="22">
        <v>4</v>
      </c>
      <c r="F19" s="22">
        <v>4</v>
      </c>
      <c r="G19" s="22">
        <v>5</v>
      </c>
      <c r="H19" s="22">
        <v>5</v>
      </c>
      <c r="I19" s="22">
        <v>5</v>
      </c>
      <c r="J19" s="22">
        <v>5</v>
      </c>
      <c r="K19" s="22">
        <v>4</v>
      </c>
      <c r="L19" s="22">
        <f t="shared" si="0"/>
        <v>41</v>
      </c>
      <c r="M19" s="22">
        <f t="shared" si="1"/>
        <v>4.5555555555555554</v>
      </c>
      <c r="O19" s="71">
        <v>16</v>
      </c>
      <c r="P19" s="70">
        <v>8</v>
      </c>
      <c r="Q19" s="70">
        <v>8</v>
      </c>
      <c r="R19" s="70">
        <v>8</v>
      </c>
      <c r="S19" s="70">
        <v>4</v>
      </c>
      <c r="T19" s="70">
        <v>4</v>
      </c>
      <c r="U19" s="70">
        <v>4</v>
      </c>
      <c r="V19" s="70">
        <v>1</v>
      </c>
      <c r="W19" s="70">
        <v>4</v>
      </c>
      <c r="X19" s="70">
        <v>4</v>
      </c>
      <c r="Y19" s="92">
        <f t="shared" si="2"/>
        <v>45</v>
      </c>
      <c r="Z19" s="92">
        <f t="shared" si="3"/>
        <v>5</v>
      </c>
    </row>
    <row r="20" spans="2:26" x14ac:dyDescent="0.25">
      <c r="B20" s="22">
        <v>19</v>
      </c>
      <c r="C20" s="53">
        <v>2</v>
      </c>
      <c r="D20" s="53">
        <v>5</v>
      </c>
      <c r="E20" s="53">
        <v>2</v>
      </c>
      <c r="F20" s="53">
        <v>5</v>
      </c>
      <c r="G20" s="53">
        <v>4</v>
      </c>
      <c r="H20" s="53">
        <v>5</v>
      </c>
      <c r="I20" s="53">
        <v>4</v>
      </c>
      <c r="J20" s="53">
        <v>4</v>
      </c>
      <c r="K20" s="53">
        <v>4</v>
      </c>
      <c r="L20" s="22">
        <f t="shared" si="0"/>
        <v>35</v>
      </c>
      <c r="M20" s="22">
        <f t="shared" si="1"/>
        <v>3.8888888888888888</v>
      </c>
      <c r="O20" s="71">
        <v>17</v>
      </c>
      <c r="P20" s="70">
        <v>7</v>
      </c>
      <c r="Q20" s="70">
        <v>7</v>
      </c>
      <c r="R20" s="70">
        <v>2.5</v>
      </c>
      <c r="S20" s="70">
        <v>2.5</v>
      </c>
      <c r="T20" s="70">
        <v>2.5</v>
      </c>
      <c r="U20" s="70">
        <v>7</v>
      </c>
      <c r="V20" s="70">
        <v>7</v>
      </c>
      <c r="W20" s="70">
        <v>2.5</v>
      </c>
      <c r="X20" s="70">
        <v>7</v>
      </c>
      <c r="Y20" s="92">
        <f t="shared" si="2"/>
        <v>45</v>
      </c>
      <c r="Z20" s="92">
        <f t="shared" si="3"/>
        <v>5</v>
      </c>
    </row>
    <row r="21" spans="2:26" x14ac:dyDescent="0.25">
      <c r="B21" s="22">
        <v>20</v>
      </c>
      <c r="C21" s="53">
        <v>2</v>
      </c>
      <c r="D21" s="53">
        <v>5</v>
      </c>
      <c r="E21" s="53">
        <v>2</v>
      </c>
      <c r="F21" s="53">
        <v>5</v>
      </c>
      <c r="G21" s="53">
        <v>4</v>
      </c>
      <c r="H21" s="53">
        <v>5</v>
      </c>
      <c r="I21" s="53">
        <v>5</v>
      </c>
      <c r="J21" s="53">
        <v>5</v>
      </c>
      <c r="K21" s="53">
        <v>5</v>
      </c>
      <c r="L21" s="22">
        <f t="shared" si="0"/>
        <v>38</v>
      </c>
      <c r="M21" s="22">
        <f t="shared" si="1"/>
        <v>4.2222222222222223</v>
      </c>
      <c r="O21" s="71">
        <v>18</v>
      </c>
      <c r="P21" s="70">
        <v>7</v>
      </c>
      <c r="Q21" s="70">
        <v>2.5</v>
      </c>
      <c r="R21" s="70">
        <v>2.5</v>
      </c>
      <c r="S21" s="70">
        <v>2.5</v>
      </c>
      <c r="T21" s="70">
        <v>7</v>
      </c>
      <c r="U21" s="70">
        <v>7</v>
      </c>
      <c r="V21" s="70">
        <v>7</v>
      </c>
      <c r="W21" s="70">
        <v>7</v>
      </c>
      <c r="X21" s="70">
        <v>2.5</v>
      </c>
      <c r="Y21" s="92">
        <f t="shared" si="2"/>
        <v>45</v>
      </c>
      <c r="Z21" s="92">
        <f t="shared" si="3"/>
        <v>5</v>
      </c>
    </row>
    <row r="22" spans="2:26" x14ac:dyDescent="0.25">
      <c r="B22" s="22">
        <v>21</v>
      </c>
      <c r="C22" s="22">
        <v>3</v>
      </c>
      <c r="D22" s="22">
        <v>4</v>
      </c>
      <c r="E22" s="22">
        <v>4</v>
      </c>
      <c r="F22" s="22">
        <v>2</v>
      </c>
      <c r="G22" s="22">
        <v>4</v>
      </c>
      <c r="H22" s="22">
        <v>5</v>
      </c>
      <c r="I22" s="22">
        <v>4</v>
      </c>
      <c r="J22" s="22">
        <v>4</v>
      </c>
      <c r="K22" s="22">
        <v>5</v>
      </c>
      <c r="L22" s="22">
        <f t="shared" si="0"/>
        <v>35</v>
      </c>
      <c r="M22" s="22">
        <f t="shared" si="1"/>
        <v>3.8888888888888888</v>
      </c>
      <c r="O22" s="71">
        <v>19</v>
      </c>
      <c r="P22" s="70">
        <v>1.5</v>
      </c>
      <c r="Q22" s="70">
        <v>8</v>
      </c>
      <c r="R22" s="70">
        <v>1.5</v>
      </c>
      <c r="S22" s="70">
        <v>8</v>
      </c>
      <c r="T22" s="70">
        <v>4.5</v>
      </c>
      <c r="U22" s="70">
        <v>8</v>
      </c>
      <c r="V22" s="70">
        <v>4.5</v>
      </c>
      <c r="W22" s="70">
        <v>4.5</v>
      </c>
      <c r="X22" s="70">
        <v>4.5</v>
      </c>
      <c r="Y22" s="92">
        <f t="shared" si="2"/>
        <v>45</v>
      </c>
      <c r="Z22" s="92">
        <f t="shared" si="3"/>
        <v>5</v>
      </c>
    </row>
    <row r="23" spans="2:26" x14ac:dyDescent="0.25">
      <c r="B23" s="22">
        <v>22</v>
      </c>
      <c r="C23" s="22">
        <v>5</v>
      </c>
      <c r="D23" s="22">
        <v>5</v>
      </c>
      <c r="E23" s="22">
        <v>5</v>
      </c>
      <c r="F23" s="22">
        <v>5</v>
      </c>
      <c r="G23" s="22">
        <v>5</v>
      </c>
      <c r="H23" s="22">
        <v>5</v>
      </c>
      <c r="I23" s="22">
        <v>5</v>
      </c>
      <c r="J23" s="22">
        <v>5</v>
      </c>
      <c r="K23" s="22">
        <v>5</v>
      </c>
      <c r="L23" s="22">
        <f t="shared" si="0"/>
        <v>45</v>
      </c>
      <c r="M23" s="22">
        <f t="shared" si="1"/>
        <v>5</v>
      </c>
      <c r="O23" s="71">
        <v>20</v>
      </c>
      <c r="P23" s="70">
        <v>1.5</v>
      </c>
      <c r="Q23" s="70">
        <v>6.5</v>
      </c>
      <c r="R23" s="70">
        <v>1.5</v>
      </c>
      <c r="S23" s="70">
        <v>6.5</v>
      </c>
      <c r="T23" s="70">
        <v>3</v>
      </c>
      <c r="U23" s="70">
        <v>6.5</v>
      </c>
      <c r="V23" s="70">
        <v>6.5</v>
      </c>
      <c r="W23" s="70">
        <v>6.5</v>
      </c>
      <c r="X23" s="70">
        <v>6.5</v>
      </c>
      <c r="Y23" s="92">
        <f t="shared" si="2"/>
        <v>45</v>
      </c>
      <c r="Z23" s="92">
        <f t="shared" si="3"/>
        <v>5</v>
      </c>
    </row>
    <row r="24" spans="2:26" x14ac:dyDescent="0.25">
      <c r="B24" s="22">
        <v>23</v>
      </c>
      <c r="C24" s="53">
        <v>2</v>
      </c>
      <c r="D24" s="53">
        <v>2</v>
      </c>
      <c r="E24" s="53">
        <v>2</v>
      </c>
      <c r="F24" s="53">
        <v>2</v>
      </c>
      <c r="G24" s="53">
        <v>5</v>
      </c>
      <c r="H24" s="53">
        <v>4</v>
      </c>
      <c r="I24" s="53">
        <v>4</v>
      </c>
      <c r="J24" s="53">
        <v>4</v>
      </c>
      <c r="K24" s="53">
        <v>5</v>
      </c>
      <c r="L24" s="22">
        <f t="shared" si="0"/>
        <v>30</v>
      </c>
      <c r="M24" s="22">
        <f t="shared" si="1"/>
        <v>3.3333333333333335</v>
      </c>
      <c r="O24" s="71">
        <v>21</v>
      </c>
      <c r="P24" s="70">
        <v>2</v>
      </c>
      <c r="Q24" s="70">
        <v>5</v>
      </c>
      <c r="R24" s="70">
        <v>5</v>
      </c>
      <c r="S24" s="70">
        <v>1</v>
      </c>
      <c r="T24" s="70">
        <v>5</v>
      </c>
      <c r="U24" s="70">
        <v>8.5</v>
      </c>
      <c r="V24" s="70">
        <v>5</v>
      </c>
      <c r="W24" s="70">
        <v>5</v>
      </c>
      <c r="X24" s="70">
        <v>8.5</v>
      </c>
      <c r="Y24" s="92">
        <f t="shared" si="2"/>
        <v>45</v>
      </c>
      <c r="Z24" s="92">
        <f t="shared" si="3"/>
        <v>5</v>
      </c>
    </row>
    <row r="25" spans="2:26" x14ac:dyDescent="0.25">
      <c r="B25" s="22">
        <v>24</v>
      </c>
      <c r="C25" s="53">
        <v>2</v>
      </c>
      <c r="D25" s="53">
        <v>2</v>
      </c>
      <c r="E25" s="53">
        <v>4</v>
      </c>
      <c r="F25" s="53">
        <v>2</v>
      </c>
      <c r="G25" s="53">
        <v>2</v>
      </c>
      <c r="H25" s="53">
        <v>2</v>
      </c>
      <c r="I25" s="53">
        <v>2</v>
      </c>
      <c r="J25" s="53">
        <v>2</v>
      </c>
      <c r="K25" s="53">
        <v>4</v>
      </c>
      <c r="L25" s="22">
        <f t="shared" si="0"/>
        <v>22</v>
      </c>
      <c r="M25" s="22">
        <f t="shared" si="1"/>
        <v>2.4444444444444446</v>
      </c>
      <c r="O25" s="71">
        <v>22</v>
      </c>
      <c r="P25" s="70">
        <v>5</v>
      </c>
      <c r="Q25" s="70">
        <v>5</v>
      </c>
      <c r="R25" s="70">
        <v>5</v>
      </c>
      <c r="S25" s="70">
        <v>5</v>
      </c>
      <c r="T25" s="70">
        <v>5</v>
      </c>
      <c r="U25" s="70">
        <v>5</v>
      </c>
      <c r="V25" s="70">
        <v>5</v>
      </c>
      <c r="W25" s="70">
        <v>5</v>
      </c>
      <c r="X25" s="70">
        <v>5</v>
      </c>
      <c r="Y25" s="92">
        <f t="shared" si="2"/>
        <v>45</v>
      </c>
      <c r="Z25" s="92">
        <f t="shared" si="3"/>
        <v>5</v>
      </c>
    </row>
    <row r="26" spans="2:26" x14ac:dyDescent="0.25">
      <c r="B26" s="22">
        <v>25</v>
      </c>
      <c r="C26" s="22">
        <v>5</v>
      </c>
      <c r="D26" s="22">
        <v>5</v>
      </c>
      <c r="E26" s="22">
        <v>4</v>
      </c>
      <c r="F26" s="22">
        <v>4</v>
      </c>
      <c r="G26" s="22">
        <v>4</v>
      </c>
      <c r="H26" s="22">
        <v>4</v>
      </c>
      <c r="I26" s="22">
        <v>4</v>
      </c>
      <c r="J26" s="22">
        <v>4</v>
      </c>
      <c r="K26" s="22">
        <v>4</v>
      </c>
      <c r="L26" s="22">
        <f t="shared" si="0"/>
        <v>38</v>
      </c>
      <c r="M26" s="22">
        <f t="shared" si="1"/>
        <v>4.2222222222222223</v>
      </c>
      <c r="O26" s="71">
        <v>23</v>
      </c>
      <c r="P26" s="70">
        <v>2.5</v>
      </c>
      <c r="Q26" s="70">
        <v>2.5</v>
      </c>
      <c r="R26" s="70">
        <v>2.5</v>
      </c>
      <c r="S26" s="70">
        <v>2.5</v>
      </c>
      <c r="T26" s="70">
        <v>8.5</v>
      </c>
      <c r="U26" s="70">
        <v>6</v>
      </c>
      <c r="V26" s="70">
        <v>6</v>
      </c>
      <c r="W26" s="70">
        <v>6</v>
      </c>
      <c r="X26" s="70">
        <v>8.5</v>
      </c>
      <c r="Y26" s="92">
        <f t="shared" si="2"/>
        <v>45</v>
      </c>
      <c r="Z26" s="92">
        <f t="shared" si="3"/>
        <v>5</v>
      </c>
    </row>
    <row r="27" spans="2:26" x14ac:dyDescent="0.25">
      <c r="B27" s="22">
        <v>26</v>
      </c>
      <c r="C27" s="53">
        <v>2</v>
      </c>
      <c r="D27" s="53">
        <v>5</v>
      </c>
      <c r="E27" s="53">
        <v>4</v>
      </c>
      <c r="F27" s="53">
        <v>4</v>
      </c>
      <c r="G27" s="53">
        <v>2</v>
      </c>
      <c r="H27" s="53">
        <v>4</v>
      </c>
      <c r="I27" s="53">
        <v>4</v>
      </c>
      <c r="J27" s="53">
        <v>4</v>
      </c>
      <c r="K27" s="53">
        <v>5</v>
      </c>
      <c r="L27" s="22">
        <f t="shared" si="0"/>
        <v>34</v>
      </c>
      <c r="M27" s="22">
        <f t="shared" si="1"/>
        <v>3.7777777777777777</v>
      </c>
      <c r="O27" s="71">
        <v>24</v>
      </c>
      <c r="P27" s="70">
        <v>4</v>
      </c>
      <c r="Q27" s="70">
        <v>4</v>
      </c>
      <c r="R27" s="70">
        <v>8.5</v>
      </c>
      <c r="S27" s="70">
        <v>4</v>
      </c>
      <c r="T27" s="70">
        <v>4</v>
      </c>
      <c r="U27" s="70">
        <v>4</v>
      </c>
      <c r="V27" s="70">
        <v>4</v>
      </c>
      <c r="W27" s="70">
        <v>4</v>
      </c>
      <c r="X27" s="70">
        <v>8.5</v>
      </c>
      <c r="Y27" s="92">
        <f t="shared" si="2"/>
        <v>45</v>
      </c>
      <c r="Z27" s="92">
        <f t="shared" si="3"/>
        <v>5</v>
      </c>
    </row>
    <row r="28" spans="2:26" x14ac:dyDescent="0.25">
      <c r="B28" s="22">
        <v>27</v>
      </c>
      <c r="C28" s="53">
        <v>1</v>
      </c>
      <c r="D28" s="53">
        <v>1</v>
      </c>
      <c r="E28" s="53">
        <v>4</v>
      </c>
      <c r="F28" s="53">
        <v>2</v>
      </c>
      <c r="G28" s="53">
        <v>2</v>
      </c>
      <c r="H28" s="53">
        <v>4</v>
      </c>
      <c r="I28" s="53">
        <v>3</v>
      </c>
      <c r="J28" s="53">
        <v>1</v>
      </c>
      <c r="K28" s="53">
        <v>2</v>
      </c>
      <c r="L28" s="22">
        <f t="shared" si="0"/>
        <v>20</v>
      </c>
      <c r="M28" s="22">
        <f t="shared" si="1"/>
        <v>2.2222222222222223</v>
      </c>
      <c r="O28" s="71">
        <v>25</v>
      </c>
      <c r="P28" s="70">
        <v>8.5</v>
      </c>
      <c r="Q28" s="70">
        <v>8.5</v>
      </c>
      <c r="R28" s="70">
        <v>4</v>
      </c>
      <c r="S28" s="70">
        <v>4</v>
      </c>
      <c r="T28" s="70">
        <v>4</v>
      </c>
      <c r="U28" s="70">
        <v>4</v>
      </c>
      <c r="V28" s="70">
        <v>4</v>
      </c>
      <c r="W28" s="70">
        <v>4</v>
      </c>
      <c r="X28" s="70">
        <v>4</v>
      </c>
      <c r="Y28" s="92">
        <f t="shared" si="2"/>
        <v>45</v>
      </c>
      <c r="Z28" s="92">
        <f t="shared" si="3"/>
        <v>5</v>
      </c>
    </row>
    <row r="29" spans="2:26" x14ac:dyDescent="0.25">
      <c r="B29" s="22">
        <v>28</v>
      </c>
      <c r="C29" s="22">
        <v>2</v>
      </c>
      <c r="D29" s="22">
        <v>4</v>
      </c>
      <c r="E29" s="22">
        <v>2</v>
      </c>
      <c r="F29" s="22">
        <v>2</v>
      </c>
      <c r="G29" s="22">
        <v>2</v>
      </c>
      <c r="H29" s="22">
        <v>2</v>
      </c>
      <c r="I29" s="22">
        <v>4</v>
      </c>
      <c r="J29" s="22">
        <v>2</v>
      </c>
      <c r="K29" s="22">
        <v>4</v>
      </c>
      <c r="L29" s="22">
        <f t="shared" si="0"/>
        <v>24</v>
      </c>
      <c r="M29" s="22">
        <f t="shared" si="1"/>
        <v>2.6666666666666665</v>
      </c>
      <c r="O29" s="71">
        <v>26</v>
      </c>
      <c r="P29" s="70">
        <v>1.5</v>
      </c>
      <c r="Q29" s="70">
        <v>8.5</v>
      </c>
      <c r="R29" s="70">
        <v>5</v>
      </c>
      <c r="S29" s="70">
        <v>5</v>
      </c>
      <c r="T29" s="70">
        <v>1.5</v>
      </c>
      <c r="U29" s="70">
        <v>5</v>
      </c>
      <c r="V29" s="70">
        <v>5</v>
      </c>
      <c r="W29" s="70">
        <v>5</v>
      </c>
      <c r="X29" s="70">
        <v>8.5</v>
      </c>
      <c r="Y29" s="92">
        <f t="shared" si="2"/>
        <v>45</v>
      </c>
      <c r="Z29" s="92">
        <f t="shared" si="3"/>
        <v>5</v>
      </c>
    </row>
    <row r="30" spans="2:26" x14ac:dyDescent="0.25">
      <c r="B30" s="22">
        <v>29</v>
      </c>
      <c r="C30" s="53">
        <v>4</v>
      </c>
      <c r="D30" s="53">
        <f>D22</f>
        <v>4</v>
      </c>
      <c r="E30" s="53">
        <v>2</v>
      </c>
      <c r="F30" s="53">
        <v>4</v>
      </c>
      <c r="G30" s="53">
        <v>2</v>
      </c>
      <c r="H30" s="53">
        <v>4</v>
      </c>
      <c r="I30" s="53">
        <v>4</v>
      </c>
      <c r="J30" s="53">
        <v>4</v>
      </c>
      <c r="K30" s="53">
        <v>2</v>
      </c>
      <c r="L30" s="22">
        <f t="shared" si="0"/>
        <v>30</v>
      </c>
      <c r="M30" s="22">
        <f t="shared" si="1"/>
        <v>3.3333333333333335</v>
      </c>
      <c r="O30" s="71">
        <v>27</v>
      </c>
      <c r="P30" s="70">
        <v>2</v>
      </c>
      <c r="Q30" s="70">
        <v>2</v>
      </c>
      <c r="R30" s="70">
        <v>8.5</v>
      </c>
      <c r="S30" s="70">
        <v>5</v>
      </c>
      <c r="T30" s="70">
        <v>5</v>
      </c>
      <c r="U30" s="70">
        <v>8.5</v>
      </c>
      <c r="V30" s="70">
        <v>7</v>
      </c>
      <c r="W30" s="70">
        <v>2</v>
      </c>
      <c r="X30" s="70">
        <v>5</v>
      </c>
      <c r="Y30" s="92">
        <f t="shared" si="2"/>
        <v>45</v>
      </c>
      <c r="Z30" s="92">
        <f t="shared" si="3"/>
        <v>5</v>
      </c>
    </row>
    <row r="31" spans="2:26" x14ac:dyDescent="0.25">
      <c r="B31" s="22">
        <v>30</v>
      </c>
      <c r="C31" s="22">
        <v>2</v>
      </c>
      <c r="D31" s="22">
        <v>4</v>
      </c>
      <c r="E31" s="22">
        <v>2</v>
      </c>
      <c r="F31" s="22">
        <v>2</v>
      </c>
      <c r="G31" s="22">
        <v>2</v>
      </c>
      <c r="H31" s="22">
        <v>4</v>
      </c>
      <c r="I31" s="22">
        <v>4</v>
      </c>
      <c r="J31" s="22">
        <v>2</v>
      </c>
      <c r="K31" s="22">
        <v>5</v>
      </c>
      <c r="L31" s="22">
        <f t="shared" si="0"/>
        <v>27</v>
      </c>
      <c r="M31" s="22">
        <f t="shared" si="1"/>
        <v>3</v>
      </c>
      <c r="O31" s="71">
        <v>28</v>
      </c>
      <c r="P31" s="70">
        <v>3.5</v>
      </c>
      <c r="Q31" s="70">
        <v>8</v>
      </c>
      <c r="R31" s="70">
        <v>3.5</v>
      </c>
      <c r="S31" s="70">
        <v>3.5</v>
      </c>
      <c r="T31" s="70">
        <v>3.5</v>
      </c>
      <c r="U31" s="70">
        <v>3.5</v>
      </c>
      <c r="V31" s="70">
        <v>8</v>
      </c>
      <c r="W31" s="70">
        <v>3.5</v>
      </c>
      <c r="X31" s="70">
        <v>8</v>
      </c>
      <c r="Y31" s="92">
        <f t="shared" si="2"/>
        <v>45</v>
      </c>
      <c r="Z31" s="92">
        <f t="shared" si="3"/>
        <v>5</v>
      </c>
    </row>
    <row r="32" spans="2:26" x14ac:dyDescent="0.25">
      <c r="B32" s="27" t="s">
        <v>24</v>
      </c>
      <c r="C32" s="27">
        <f>SUM(C2:C31)</f>
        <v>98</v>
      </c>
      <c r="D32" s="27">
        <f t="shared" ref="D32:L32" si="4">SUM(D2:D31)</f>
        <v>114</v>
      </c>
      <c r="E32" s="27">
        <f t="shared" si="4"/>
        <v>93</v>
      </c>
      <c r="F32" s="27">
        <f t="shared" si="4"/>
        <v>99</v>
      </c>
      <c r="G32" s="27">
        <f t="shared" si="4"/>
        <v>99</v>
      </c>
      <c r="H32" s="27">
        <f t="shared" si="4"/>
        <v>118</v>
      </c>
      <c r="I32" s="27">
        <f t="shared" si="4"/>
        <v>120</v>
      </c>
      <c r="J32" s="27">
        <f t="shared" si="4"/>
        <v>111</v>
      </c>
      <c r="K32" s="27">
        <f t="shared" si="4"/>
        <v>124</v>
      </c>
      <c r="L32" s="27">
        <f t="shared" si="4"/>
        <v>976</v>
      </c>
      <c r="M32" s="27"/>
      <c r="O32" s="71">
        <v>29</v>
      </c>
      <c r="P32" s="70">
        <v>6.5</v>
      </c>
      <c r="Q32" s="70">
        <v>6.5</v>
      </c>
      <c r="R32" s="70">
        <v>2</v>
      </c>
      <c r="S32" s="70">
        <v>6.5</v>
      </c>
      <c r="T32" s="70">
        <v>2</v>
      </c>
      <c r="U32" s="70">
        <v>6.5</v>
      </c>
      <c r="V32" s="70">
        <v>6.5</v>
      </c>
      <c r="W32" s="70">
        <v>6.5</v>
      </c>
      <c r="X32" s="70">
        <v>2</v>
      </c>
      <c r="Y32" s="92">
        <f t="shared" si="2"/>
        <v>45</v>
      </c>
      <c r="Z32" s="92">
        <f t="shared" si="3"/>
        <v>5</v>
      </c>
    </row>
    <row r="33" spans="2:27" x14ac:dyDescent="0.25">
      <c r="B33" s="27" t="s">
        <v>26</v>
      </c>
      <c r="C33" s="27">
        <f>AVERAGE(C2:C31)</f>
        <v>3.2666666666666666</v>
      </c>
      <c r="D33" s="27">
        <f t="shared" ref="D33:K33" si="5">AVERAGE(D2:D31)</f>
        <v>3.8</v>
      </c>
      <c r="E33" s="27">
        <f t="shared" si="5"/>
        <v>3.1</v>
      </c>
      <c r="F33" s="27">
        <f t="shared" si="5"/>
        <v>3.3</v>
      </c>
      <c r="G33" s="27">
        <f t="shared" si="5"/>
        <v>3.3</v>
      </c>
      <c r="H33" s="27">
        <f t="shared" si="5"/>
        <v>3.9333333333333331</v>
      </c>
      <c r="I33" s="27">
        <f t="shared" si="5"/>
        <v>4</v>
      </c>
      <c r="J33" s="27">
        <f t="shared" si="5"/>
        <v>3.7</v>
      </c>
      <c r="K33" s="27">
        <f t="shared" si="5"/>
        <v>4.1333333333333337</v>
      </c>
      <c r="L33" s="27"/>
      <c r="M33" s="27"/>
      <c r="O33" s="71">
        <v>30</v>
      </c>
      <c r="P33" s="70">
        <v>3</v>
      </c>
      <c r="Q33" s="70">
        <v>7</v>
      </c>
      <c r="R33" s="70">
        <v>3</v>
      </c>
      <c r="S33" s="70">
        <v>3</v>
      </c>
      <c r="T33" s="70">
        <v>3</v>
      </c>
      <c r="U33" s="70">
        <v>7</v>
      </c>
      <c r="V33" s="70">
        <v>7</v>
      </c>
      <c r="W33" s="70">
        <v>3</v>
      </c>
      <c r="X33" s="70">
        <v>9</v>
      </c>
      <c r="Y33" s="92">
        <f t="shared" si="2"/>
        <v>45</v>
      </c>
      <c r="Z33" s="92">
        <f t="shared" si="3"/>
        <v>5</v>
      </c>
    </row>
    <row r="34" spans="2:27" x14ac:dyDescent="0.25">
      <c r="O34" s="92" t="s">
        <v>21</v>
      </c>
      <c r="P34" s="95">
        <f>SUM(P4:P33)</f>
        <v>135.5</v>
      </c>
      <c r="Q34" s="95">
        <f t="shared" ref="Q34:Y34" si="6">SUM(Q4:Q33)</f>
        <v>160.5</v>
      </c>
      <c r="R34" s="95">
        <f t="shared" si="6"/>
        <v>114.5</v>
      </c>
      <c r="S34" s="95">
        <f t="shared" si="6"/>
        <v>124.5</v>
      </c>
      <c r="T34" s="95">
        <f t="shared" si="6"/>
        <v>127.5</v>
      </c>
      <c r="U34" s="95">
        <f t="shared" si="6"/>
        <v>173</v>
      </c>
      <c r="V34" s="95">
        <f>SUM(V4:V33)</f>
        <v>175</v>
      </c>
      <c r="W34" s="95">
        <f t="shared" si="6"/>
        <v>155</v>
      </c>
      <c r="X34" s="95">
        <f t="shared" si="6"/>
        <v>181.5</v>
      </c>
      <c r="Y34" s="92">
        <f t="shared" si="6"/>
        <v>1347</v>
      </c>
      <c r="Z34" s="92"/>
    </row>
    <row r="35" spans="2:27" x14ac:dyDescent="0.25">
      <c r="O35" s="92" t="s">
        <v>83</v>
      </c>
      <c r="P35" s="95">
        <f>AVERAGE(P4:P33)</f>
        <v>4.5166666666666666</v>
      </c>
      <c r="Q35" s="95">
        <f t="shared" ref="Q35:X35" si="7">AVERAGE(Q4:Q33)</f>
        <v>5.35</v>
      </c>
      <c r="R35" s="95">
        <f t="shared" si="7"/>
        <v>3.9482758620689653</v>
      </c>
      <c r="S35" s="95">
        <f t="shared" si="7"/>
        <v>4.2931034482758621</v>
      </c>
      <c r="T35" s="95">
        <f t="shared" si="7"/>
        <v>4.25</v>
      </c>
      <c r="U35" s="95">
        <f t="shared" si="7"/>
        <v>5.7666666666666666</v>
      </c>
      <c r="V35" s="95">
        <f t="shared" si="7"/>
        <v>5.833333333333333</v>
      </c>
      <c r="W35" s="95">
        <f t="shared" si="7"/>
        <v>5.166666666666667</v>
      </c>
      <c r="X35" s="95">
        <f t="shared" si="7"/>
        <v>6.05</v>
      </c>
      <c r="Y35" s="92"/>
      <c r="Z35" s="92"/>
    </row>
    <row r="39" spans="2:27" x14ac:dyDescent="0.25">
      <c r="K39" t="s">
        <v>84</v>
      </c>
      <c r="L39">
        <f>(12/((30*9)*(9+1))*SUMSQ(P34:X34)-3*(30)*(9+1))</f>
        <v>17.815555555555534</v>
      </c>
      <c r="O39" s="72" t="s">
        <v>23</v>
      </c>
      <c r="P39" s="73"/>
      <c r="Q39" s="73"/>
      <c r="R39" s="73"/>
      <c r="S39" s="73"/>
      <c r="T39" s="74"/>
      <c r="U39" s="20" t="s">
        <v>97</v>
      </c>
      <c r="V39" s="20" t="s">
        <v>98</v>
      </c>
      <c r="Y39" t="s">
        <v>143</v>
      </c>
    </row>
    <row r="40" spans="2:27" x14ac:dyDescent="0.25">
      <c r="K40" t="s">
        <v>85</v>
      </c>
      <c r="L40">
        <f>_xlfn.CHISQ.INV.RT(0.05,8)</f>
        <v>15.507313055865453</v>
      </c>
      <c r="O40" s="96" t="s">
        <v>88</v>
      </c>
      <c r="P40" s="97"/>
      <c r="Q40" s="97"/>
      <c r="R40" s="97"/>
      <c r="S40" s="97"/>
      <c r="T40" s="98"/>
      <c r="U40" s="35">
        <v>3.2666666666666666</v>
      </c>
      <c r="V40" s="43">
        <v>135.5</v>
      </c>
      <c r="W40">
        <v>114.5</v>
      </c>
      <c r="X40">
        <v>114.5</v>
      </c>
      <c r="Y40" t="s">
        <v>64</v>
      </c>
      <c r="Z40" s="42">
        <f>X40+U49</f>
        <v>149.39571965155613</v>
      </c>
    </row>
    <row r="41" spans="2:27" x14ac:dyDescent="0.25">
      <c r="K41" t="s">
        <v>86</v>
      </c>
      <c r="L41" t="s">
        <v>87</v>
      </c>
      <c r="O41" s="96" t="s">
        <v>89</v>
      </c>
      <c r="P41" s="97"/>
      <c r="Q41" s="97"/>
      <c r="R41" s="97"/>
      <c r="S41" s="97"/>
      <c r="T41" s="98"/>
      <c r="U41" s="35">
        <v>3.8</v>
      </c>
      <c r="V41" s="43">
        <v>160.5</v>
      </c>
      <c r="W41">
        <v>124.5</v>
      </c>
      <c r="X41">
        <v>124.5</v>
      </c>
      <c r="Y41" t="s">
        <v>64</v>
      </c>
    </row>
    <row r="42" spans="2:27" x14ac:dyDescent="0.25">
      <c r="O42" s="96" t="s">
        <v>90</v>
      </c>
      <c r="P42" s="97"/>
      <c r="Q42" s="97"/>
      <c r="R42" s="97"/>
      <c r="S42" s="97"/>
      <c r="T42" s="98"/>
      <c r="U42" s="35">
        <v>3.1</v>
      </c>
      <c r="V42" s="43">
        <v>114.5</v>
      </c>
      <c r="W42">
        <v>127.5</v>
      </c>
      <c r="X42">
        <v>127.5</v>
      </c>
      <c r="Y42" t="s">
        <v>64</v>
      </c>
    </row>
    <row r="43" spans="2:27" x14ac:dyDescent="0.25">
      <c r="O43" s="96" t="s">
        <v>91</v>
      </c>
      <c r="P43" s="97"/>
      <c r="Q43" s="97"/>
      <c r="R43" s="97"/>
      <c r="S43" s="97"/>
      <c r="T43" s="98"/>
      <c r="U43" s="35">
        <v>3.3</v>
      </c>
      <c r="V43" s="43">
        <v>124.5</v>
      </c>
      <c r="W43">
        <v>135.5</v>
      </c>
      <c r="X43">
        <v>135.5</v>
      </c>
      <c r="Y43" t="s">
        <v>64</v>
      </c>
    </row>
    <row r="44" spans="2:27" x14ac:dyDescent="0.25">
      <c r="O44" s="96" t="s">
        <v>92</v>
      </c>
      <c r="P44" s="97"/>
      <c r="Q44" s="97"/>
      <c r="R44" s="97"/>
      <c r="S44" s="97"/>
      <c r="T44" s="98"/>
      <c r="U44" s="35">
        <v>3.3</v>
      </c>
      <c r="V44" s="43">
        <v>127.5</v>
      </c>
      <c r="W44">
        <v>155</v>
      </c>
      <c r="X44">
        <v>155</v>
      </c>
      <c r="Y44" t="s">
        <v>65</v>
      </c>
      <c r="Z44" s="42">
        <f>X44+U49</f>
        <v>189.89571965155613</v>
      </c>
      <c r="AA44" s="42">
        <f>X44-U49</f>
        <v>120.10428034844388</v>
      </c>
    </row>
    <row r="45" spans="2:27" x14ac:dyDescent="0.25">
      <c r="O45" s="96" t="s">
        <v>93</v>
      </c>
      <c r="P45" s="97"/>
      <c r="Q45" s="97"/>
      <c r="R45" s="97"/>
      <c r="S45" s="97"/>
      <c r="T45" s="98"/>
      <c r="U45" s="35">
        <v>3.9333333333333331</v>
      </c>
      <c r="V45" s="43">
        <v>173</v>
      </c>
      <c r="W45">
        <v>160.5</v>
      </c>
      <c r="X45">
        <v>160.5</v>
      </c>
      <c r="Y45" t="s">
        <v>65</v>
      </c>
    </row>
    <row r="46" spans="2:27" x14ac:dyDescent="0.25">
      <c r="O46" s="96" t="s">
        <v>94</v>
      </c>
      <c r="P46" s="97"/>
      <c r="Q46" s="97"/>
      <c r="R46" s="97"/>
      <c r="S46" s="97"/>
      <c r="T46" s="98"/>
      <c r="U46" s="35">
        <v>4</v>
      </c>
      <c r="V46" s="43">
        <v>175</v>
      </c>
      <c r="W46">
        <v>173</v>
      </c>
      <c r="X46">
        <v>173</v>
      </c>
      <c r="Y46" t="s">
        <v>65</v>
      </c>
    </row>
    <row r="47" spans="2:27" x14ac:dyDescent="0.25">
      <c r="O47" s="116" t="s">
        <v>95</v>
      </c>
      <c r="P47" s="117"/>
      <c r="Q47" s="117"/>
      <c r="R47" s="117"/>
      <c r="S47" s="117"/>
      <c r="T47" s="118"/>
      <c r="U47" s="35">
        <v>3.7</v>
      </c>
      <c r="V47" s="43">
        <v>155</v>
      </c>
      <c r="W47">
        <v>175</v>
      </c>
      <c r="X47">
        <v>175</v>
      </c>
      <c r="Y47" t="s">
        <v>65</v>
      </c>
    </row>
    <row r="48" spans="2:27" x14ac:dyDescent="0.25">
      <c r="O48" s="116" t="s">
        <v>96</v>
      </c>
      <c r="P48" s="117"/>
      <c r="Q48" s="117"/>
      <c r="R48" s="117"/>
      <c r="S48" s="117"/>
      <c r="T48" s="118"/>
      <c r="U48" s="35">
        <v>4.1333333333333337</v>
      </c>
      <c r="V48" s="43">
        <v>181.5</v>
      </c>
      <c r="W48">
        <v>181.5</v>
      </c>
      <c r="X48">
        <v>181.5</v>
      </c>
      <c r="Y48" t="s">
        <v>65</v>
      </c>
      <c r="AA48" s="42">
        <f>X48-U49</f>
        <v>146.60428034844387</v>
      </c>
    </row>
    <row r="49" spans="15:22" x14ac:dyDescent="0.25">
      <c r="O49" s="119" t="s">
        <v>99</v>
      </c>
      <c r="P49" s="120"/>
      <c r="Q49" s="120"/>
      <c r="R49" s="120"/>
      <c r="S49" s="120"/>
      <c r="T49" s="121"/>
      <c r="U49" s="113">
        <f>1.645*SQRT(30*9*(9+1)/6)</f>
        <v>34.895719651556121</v>
      </c>
      <c r="V49" s="114"/>
    </row>
  </sheetData>
  <mergeCells count="8">
    <mergeCell ref="U49:V49"/>
    <mergeCell ref="R1:AC1"/>
    <mergeCell ref="O47:T47"/>
    <mergeCell ref="O48:T48"/>
    <mergeCell ref="O49:T49"/>
    <mergeCell ref="P2:X2"/>
    <mergeCell ref="Y2:Y3"/>
    <mergeCell ref="Z2:Z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82"/>
  <sheetViews>
    <sheetView topLeftCell="A29" zoomScaleNormal="100" workbookViewId="0">
      <selection activeCell="Q38" sqref="Q38:Q46"/>
    </sheetView>
  </sheetViews>
  <sheetFormatPr defaultRowHeight="15" x14ac:dyDescent="0.25"/>
  <cols>
    <col min="12" max="12" width="9.28515625" bestFit="1" customWidth="1"/>
  </cols>
  <sheetData>
    <row r="2" spans="2:26" x14ac:dyDescent="0.25">
      <c r="B2" s="124" t="s">
        <v>78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O2" s="29" t="s">
        <v>82</v>
      </c>
      <c r="P2" s="92" t="s">
        <v>15</v>
      </c>
      <c r="Q2" s="92"/>
      <c r="R2" s="92"/>
      <c r="S2" s="92"/>
      <c r="T2" s="92"/>
      <c r="U2" s="92"/>
      <c r="V2" s="92"/>
      <c r="W2" s="92"/>
      <c r="X2" s="92"/>
      <c r="Y2" s="93" t="s">
        <v>21</v>
      </c>
      <c r="Z2" s="93" t="s">
        <v>20</v>
      </c>
    </row>
    <row r="3" spans="2:26" x14ac:dyDescent="0.25">
      <c r="B3" s="26" t="s">
        <v>67</v>
      </c>
      <c r="C3" s="26" t="s">
        <v>73</v>
      </c>
      <c r="D3" s="26" t="s">
        <v>76</v>
      </c>
      <c r="E3" s="26" t="s">
        <v>72</v>
      </c>
      <c r="F3" s="26" t="s">
        <v>74</v>
      </c>
      <c r="G3" s="26" t="s">
        <v>70</v>
      </c>
      <c r="H3" s="26" t="s">
        <v>71</v>
      </c>
      <c r="I3" s="26" t="s">
        <v>69</v>
      </c>
      <c r="J3" s="26" t="s">
        <v>77</v>
      </c>
      <c r="K3" s="26" t="s">
        <v>75</v>
      </c>
      <c r="L3" s="26" t="s">
        <v>24</v>
      </c>
      <c r="M3" s="26" t="s">
        <v>26</v>
      </c>
      <c r="O3" s="29" t="s">
        <v>81</v>
      </c>
      <c r="P3" s="29" t="s">
        <v>68</v>
      </c>
      <c r="Q3" s="29" t="s">
        <v>4</v>
      </c>
      <c r="R3" s="29" t="s">
        <v>3</v>
      </c>
      <c r="S3" s="29" t="s">
        <v>5</v>
      </c>
      <c r="T3" s="29" t="s">
        <v>2</v>
      </c>
      <c r="U3" s="29" t="s">
        <v>6</v>
      </c>
      <c r="V3" s="29" t="s">
        <v>7</v>
      </c>
      <c r="W3" s="29" t="s">
        <v>8</v>
      </c>
      <c r="X3" s="29" t="s">
        <v>9</v>
      </c>
      <c r="Y3" s="94"/>
      <c r="Z3" s="94"/>
    </row>
    <row r="4" spans="2:26" x14ac:dyDescent="0.25">
      <c r="B4" s="22">
        <v>1</v>
      </c>
      <c r="C4" s="22">
        <v>4</v>
      </c>
      <c r="D4" s="22">
        <v>4</v>
      </c>
      <c r="E4" s="22">
        <v>2</v>
      </c>
      <c r="F4" s="22">
        <v>1</v>
      </c>
      <c r="G4" s="22">
        <v>1</v>
      </c>
      <c r="H4" s="22">
        <v>2</v>
      </c>
      <c r="I4" s="22">
        <v>2</v>
      </c>
      <c r="J4" s="22">
        <v>4</v>
      </c>
      <c r="K4" s="22">
        <v>4</v>
      </c>
      <c r="L4" s="22">
        <f>SUM(C4:K4)</f>
        <v>24</v>
      </c>
      <c r="M4" s="22">
        <f>AVERAGE(C4:K4)</f>
        <v>2.6666666666666665</v>
      </c>
      <c r="O4" s="29">
        <v>1</v>
      </c>
      <c r="P4" s="28">
        <v>7.5</v>
      </c>
      <c r="Q4" s="28">
        <v>7.5</v>
      </c>
      <c r="R4" s="28">
        <v>4</v>
      </c>
      <c r="S4" s="28">
        <v>1.5</v>
      </c>
      <c r="T4" s="28">
        <v>1.5</v>
      </c>
      <c r="U4" s="28">
        <v>4</v>
      </c>
      <c r="V4" s="28">
        <v>4</v>
      </c>
      <c r="W4" s="28">
        <v>7.5</v>
      </c>
      <c r="X4" s="28">
        <v>7.5</v>
      </c>
      <c r="Y4" s="20">
        <f>SUM(P4:X4)</f>
        <v>45</v>
      </c>
      <c r="Z4" s="20">
        <f>AVERAGE(P4:X4)</f>
        <v>5</v>
      </c>
    </row>
    <row r="5" spans="2:26" x14ac:dyDescent="0.25">
      <c r="B5" s="22">
        <v>2</v>
      </c>
      <c r="C5" s="22">
        <v>2</v>
      </c>
      <c r="D5" s="22">
        <v>1</v>
      </c>
      <c r="E5" s="22">
        <v>4</v>
      </c>
      <c r="F5" s="22">
        <v>1</v>
      </c>
      <c r="G5" s="22">
        <v>2</v>
      </c>
      <c r="H5" s="22">
        <v>2</v>
      </c>
      <c r="I5" s="22">
        <v>2</v>
      </c>
      <c r="J5" s="22">
        <v>4</v>
      </c>
      <c r="K5" s="22">
        <v>2</v>
      </c>
      <c r="L5" s="22">
        <f>SUM(C5:K5)</f>
        <v>20</v>
      </c>
      <c r="M5" s="22">
        <f>AVERAGE(C5:K5)</f>
        <v>2.2222222222222223</v>
      </c>
      <c r="O5" s="29">
        <v>2</v>
      </c>
      <c r="P5" s="28">
        <v>5</v>
      </c>
      <c r="Q5" s="28">
        <v>1.5</v>
      </c>
      <c r="R5" s="28">
        <v>8.5</v>
      </c>
      <c r="S5" s="28">
        <v>1.5</v>
      </c>
      <c r="T5" s="28">
        <v>5</v>
      </c>
      <c r="U5" s="28">
        <v>5</v>
      </c>
      <c r="V5" s="28">
        <v>5</v>
      </c>
      <c r="W5" s="28">
        <v>8.5</v>
      </c>
      <c r="X5" s="28">
        <v>5</v>
      </c>
      <c r="Y5" s="20">
        <f t="shared" ref="Y5:Y33" si="0">SUM(P5:X5)</f>
        <v>45</v>
      </c>
      <c r="Z5" s="20">
        <f t="shared" ref="Z5:Z33" si="1">AVERAGE(P5:X5)</f>
        <v>5</v>
      </c>
    </row>
    <row r="6" spans="2:26" x14ac:dyDescent="0.25">
      <c r="B6" s="22">
        <v>3</v>
      </c>
      <c r="C6" s="22">
        <v>5</v>
      </c>
      <c r="D6" s="22">
        <v>4</v>
      </c>
      <c r="E6" s="22">
        <v>4</v>
      </c>
      <c r="F6" s="22">
        <v>4</v>
      </c>
      <c r="G6" s="22">
        <v>4</v>
      </c>
      <c r="H6" s="22">
        <v>5</v>
      </c>
      <c r="I6" s="22">
        <v>4</v>
      </c>
      <c r="J6" s="22">
        <v>4</v>
      </c>
      <c r="K6" s="22">
        <v>4</v>
      </c>
      <c r="L6" s="22">
        <f>SUM(C6:K6)</f>
        <v>38</v>
      </c>
      <c r="M6" s="22">
        <f>AVERAGE(C6:K6)</f>
        <v>4.2222222222222223</v>
      </c>
      <c r="O6" s="29">
        <v>3</v>
      </c>
      <c r="P6" s="28">
        <v>8.5</v>
      </c>
      <c r="Q6" s="28">
        <v>4</v>
      </c>
      <c r="R6" s="28">
        <v>4</v>
      </c>
      <c r="S6" s="28">
        <v>4</v>
      </c>
      <c r="T6" s="28">
        <v>4</v>
      </c>
      <c r="U6" s="28">
        <v>8.5</v>
      </c>
      <c r="V6" s="28">
        <v>4</v>
      </c>
      <c r="W6" s="28">
        <v>4</v>
      </c>
      <c r="X6" s="28">
        <v>4</v>
      </c>
      <c r="Y6" s="20">
        <f t="shared" si="0"/>
        <v>45</v>
      </c>
      <c r="Z6" s="20">
        <f t="shared" si="1"/>
        <v>5</v>
      </c>
    </row>
    <row r="7" spans="2:26" x14ac:dyDescent="0.25">
      <c r="B7" s="22">
        <v>4</v>
      </c>
      <c r="C7" s="23">
        <v>4</v>
      </c>
      <c r="D7" s="23">
        <v>4</v>
      </c>
      <c r="E7" s="23">
        <v>4</v>
      </c>
      <c r="F7" s="23">
        <v>4</v>
      </c>
      <c r="G7" s="23">
        <v>4</v>
      </c>
      <c r="H7" s="23">
        <v>4</v>
      </c>
      <c r="I7" s="23">
        <v>4</v>
      </c>
      <c r="J7" s="23">
        <v>4</v>
      </c>
      <c r="K7" s="23">
        <v>4</v>
      </c>
      <c r="L7" s="22">
        <f t="shared" ref="L7:L33" si="2">SUM(C7:K7)</f>
        <v>36</v>
      </c>
      <c r="M7" s="22">
        <f t="shared" ref="M7:M33" si="3">AVERAGE(C7:K7)</f>
        <v>4</v>
      </c>
      <c r="O7" s="29">
        <v>4</v>
      </c>
      <c r="P7" s="28">
        <v>5</v>
      </c>
      <c r="Q7" s="28">
        <v>5</v>
      </c>
      <c r="R7" s="28">
        <v>5</v>
      </c>
      <c r="S7" s="28">
        <v>5</v>
      </c>
      <c r="T7" s="28">
        <v>5</v>
      </c>
      <c r="U7" s="28">
        <v>5</v>
      </c>
      <c r="V7" s="28">
        <v>5</v>
      </c>
      <c r="W7" s="28">
        <v>5</v>
      </c>
      <c r="X7" s="28">
        <v>5</v>
      </c>
      <c r="Y7" s="20">
        <f t="shared" si="0"/>
        <v>45</v>
      </c>
      <c r="Z7" s="20">
        <f t="shared" si="1"/>
        <v>5</v>
      </c>
    </row>
    <row r="8" spans="2:26" x14ac:dyDescent="0.25">
      <c r="B8" s="22">
        <v>5</v>
      </c>
      <c r="C8" s="23">
        <v>4</v>
      </c>
      <c r="D8" s="23">
        <v>2</v>
      </c>
      <c r="E8" s="23">
        <v>4</v>
      </c>
      <c r="F8" s="23">
        <v>4</v>
      </c>
      <c r="G8" s="23">
        <v>5</v>
      </c>
      <c r="H8" s="23">
        <v>4</v>
      </c>
      <c r="I8" s="23">
        <v>4</v>
      </c>
      <c r="J8" s="23">
        <v>4</v>
      </c>
      <c r="K8" s="23">
        <v>5</v>
      </c>
      <c r="L8" s="22">
        <f t="shared" si="2"/>
        <v>36</v>
      </c>
      <c r="M8" s="22">
        <f t="shared" si="3"/>
        <v>4</v>
      </c>
      <c r="O8" s="29">
        <v>5</v>
      </c>
      <c r="P8" s="28">
        <v>4.5</v>
      </c>
      <c r="Q8" s="28">
        <v>1</v>
      </c>
      <c r="R8" s="28">
        <v>4.5</v>
      </c>
      <c r="S8" s="28">
        <v>4.5</v>
      </c>
      <c r="T8" s="28">
        <v>8.5</v>
      </c>
      <c r="U8" s="28">
        <v>4.5</v>
      </c>
      <c r="V8" s="28">
        <v>4.5</v>
      </c>
      <c r="W8" s="28">
        <v>4.5</v>
      </c>
      <c r="X8" s="28">
        <v>8.5</v>
      </c>
      <c r="Y8" s="20">
        <f t="shared" si="0"/>
        <v>45</v>
      </c>
      <c r="Z8" s="20">
        <f t="shared" si="1"/>
        <v>5</v>
      </c>
    </row>
    <row r="9" spans="2:26" x14ac:dyDescent="0.25">
      <c r="B9" s="22">
        <v>6</v>
      </c>
      <c r="C9" s="23">
        <v>2</v>
      </c>
      <c r="D9" s="23">
        <v>5</v>
      </c>
      <c r="E9" s="23">
        <v>2</v>
      </c>
      <c r="F9" s="23">
        <v>2</v>
      </c>
      <c r="G9" s="23">
        <v>4</v>
      </c>
      <c r="H9" s="23">
        <v>4</v>
      </c>
      <c r="I9" s="23">
        <v>2</v>
      </c>
      <c r="J9" s="23">
        <v>4</v>
      </c>
      <c r="K9" s="23">
        <v>4</v>
      </c>
      <c r="L9" s="22">
        <f t="shared" si="2"/>
        <v>29</v>
      </c>
      <c r="M9" s="22">
        <f t="shared" si="3"/>
        <v>3.2222222222222223</v>
      </c>
      <c r="O9" s="29">
        <v>6</v>
      </c>
      <c r="P9" s="28">
        <v>2</v>
      </c>
      <c r="Q9" s="28">
        <v>9</v>
      </c>
      <c r="R9" s="28">
        <v>2</v>
      </c>
      <c r="S9" s="28">
        <v>4</v>
      </c>
      <c r="T9" s="28">
        <v>6.5</v>
      </c>
      <c r="U9" s="28">
        <v>6.5</v>
      </c>
      <c r="V9" s="28">
        <v>2</v>
      </c>
      <c r="W9" s="28">
        <v>6.5</v>
      </c>
      <c r="X9" s="28">
        <v>6.5</v>
      </c>
      <c r="Y9" s="20">
        <f t="shared" si="0"/>
        <v>45</v>
      </c>
      <c r="Z9" s="20">
        <f t="shared" si="1"/>
        <v>5</v>
      </c>
    </row>
    <row r="10" spans="2:26" x14ac:dyDescent="0.25">
      <c r="B10" s="22">
        <v>7</v>
      </c>
      <c r="C10" s="23">
        <v>5</v>
      </c>
      <c r="D10" s="23">
        <v>4</v>
      </c>
      <c r="E10" s="23">
        <v>4</v>
      </c>
      <c r="F10" s="23">
        <v>5</v>
      </c>
      <c r="G10" s="23">
        <v>4</v>
      </c>
      <c r="H10" s="23">
        <v>4</v>
      </c>
      <c r="I10" s="23">
        <v>2</v>
      </c>
      <c r="J10" s="23">
        <v>4</v>
      </c>
      <c r="K10" s="23">
        <v>2</v>
      </c>
      <c r="L10" s="22">
        <f t="shared" si="2"/>
        <v>34</v>
      </c>
      <c r="M10" s="22">
        <f t="shared" si="3"/>
        <v>3.7777777777777777</v>
      </c>
      <c r="O10" s="29">
        <v>7</v>
      </c>
      <c r="P10" s="28">
        <v>8.5</v>
      </c>
      <c r="Q10" s="28">
        <v>5</v>
      </c>
      <c r="R10" s="28">
        <v>5</v>
      </c>
      <c r="S10" s="28">
        <v>8.5</v>
      </c>
      <c r="T10" s="28">
        <v>5</v>
      </c>
      <c r="U10" s="28">
        <v>5</v>
      </c>
      <c r="V10" s="28">
        <v>1.5</v>
      </c>
      <c r="W10" s="28">
        <v>5</v>
      </c>
      <c r="X10" s="28">
        <v>1.5</v>
      </c>
      <c r="Y10" s="20">
        <f t="shared" si="0"/>
        <v>45</v>
      </c>
      <c r="Z10" s="20">
        <f t="shared" si="1"/>
        <v>5</v>
      </c>
    </row>
    <row r="11" spans="2:26" x14ac:dyDescent="0.25">
      <c r="B11" s="22">
        <v>8</v>
      </c>
      <c r="C11" s="22">
        <v>4</v>
      </c>
      <c r="D11" s="22">
        <v>4</v>
      </c>
      <c r="E11" s="22">
        <v>4</v>
      </c>
      <c r="F11" s="22">
        <v>4</v>
      </c>
      <c r="G11" s="22">
        <v>4</v>
      </c>
      <c r="H11" s="22">
        <v>4</v>
      </c>
      <c r="I11" s="22">
        <v>4</v>
      </c>
      <c r="J11" s="22">
        <v>4</v>
      </c>
      <c r="K11" s="22">
        <v>4</v>
      </c>
      <c r="L11" s="22">
        <f t="shared" si="2"/>
        <v>36</v>
      </c>
      <c r="M11" s="22">
        <f t="shared" si="3"/>
        <v>4</v>
      </c>
      <c r="O11" s="29">
        <v>8</v>
      </c>
      <c r="P11" s="28">
        <v>5</v>
      </c>
      <c r="Q11" s="28">
        <v>5</v>
      </c>
      <c r="R11" s="28">
        <v>5</v>
      </c>
      <c r="S11" s="28">
        <v>5</v>
      </c>
      <c r="T11" s="28">
        <v>5</v>
      </c>
      <c r="U11" s="28">
        <v>5</v>
      </c>
      <c r="V11" s="28">
        <v>5</v>
      </c>
      <c r="W11" s="28">
        <v>5</v>
      </c>
      <c r="X11" s="28">
        <v>5</v>
      </c>
      <c r="Y11" s="20">
        <f t="shared" si="0"/>
        <v>45</v>
      </c>
      <c r="Z11" s="20">
        <f t="shared" si="1"/>
        <v>5</v>
      </c>
    </row>
    <row r="12" spans="2:26" x14ac:dyDescent="0.25">
      <c r="B12" s="22">
        <v>9</v>
      </c>
      <c r="C12" s="23">
        <v>4</v>
      </c>
      <c r="D12" s="23">
        <v>4</v>
      </c>
      <c r="E12" s="23">
        <v>4</v>
      </c>
      <c r="F12" s="23">
        <v>4</v>
      </c>
      <c r="G12" s="23">
        <v>2</v>
      </c>
      <c r="H12" s="23">
        <v>2</v>
      </c>
      <c r="I12" s="23">
        <v>2</v>
      </c>
      <c r="J12" s="23">
        <v>2</v>
      </c>
      <c r="K12" s="23">
        <v>2</v>
      </c>
      <c r="L12" s="22">
        <f t="shared" si="2"/>
        <v>26</v>
      </c>
      <c r="M12" s="22">
        <f t="shared" si="3"/>
        <v>2.8888888888888888</v>
      </c>
      <c r="O12" s="29">
        <v>9</v>
      </c>
      <c r="P12" s="28">
        <v>7.5</v>
      </c>
      <c r="Q12" s="28">
        <v>7.5</v>
      </c>
      <c r="R12" s="28">
        <v>7.5</v>
      </c>
      <c r="S12" s="28">
        <v>7.5</v>
      </c>
      <c r="T12" s="28">
        <v>3</v>
      </c>
      <c r="U12" s="28">
        <v>3</v>
      </c>
      <c r="V12" s="28">
        <v>3</v>
      </c>
      <c r="W12" s="28">
        <v>3</v>
      </c>
      <c r="X12" s="28">
        <v>3</v>
      </c>
      <c r="Y12" s="20">
        <f t="shared" si="0"/>
        <v>45</v>
      </c>
      <c r="Z12" s="20">
        <f t="shared" si="1"/>
        <v>5</v>
      </c>
    </row>
    <row r="13" spans="2:26" x14ac:dyDescent="0.25">
      <c r="B13" s="22">
        <v>10</v>
      </c>
      <c r="C13" s="22">
        <v>1</v>
      </c>
      <c r="D13" s="22">
        <v>4</v>
      </c>
      <c r="E13" s="22">
        <v>2</v>
      </c>
      <c r="F13" s="22">
        <v>2</v>
      </c>
      <c r="G13" s="22">
        <v>1</v>
      </c>
      <c r="H13" s="22">
        <v>2</v>
      </c>
      <c r="I13" s="22">
        <v>4</v>
      </c>
      <c r="J13" s="22">
        <v>2</v>
      </c>
      <c r="K13" s="22">
        <v>2</v>
      </c>
      <c r="L13" s="22">
        <f t="shared" si="2"/>
        <v>20</v>
      </c>
      <c r="M13" s="22">
        <f t="shared" si="3"/>
        <v>2.2222222222222223</v>
      </c>
      <c r="O13" s="29">
        <v>10</v>
      </c>
      <c r="P13" s="28">
        <v>1.5</v>
      </c>
      <c r="Q13" s="28">
        <v>8.5</v>
      </c>
      <c r="R13" s="28">
        <v>5</v>
      </c>
      <c r="S13" s="28">
        <v>5</v>
      </c>
      <c r="T13" s="28">
        <v>1.5</v>
      </c>
      <c r="U13" s="28">
        <v>5</v>
      </c>
      <c r="V13" s="28">
        <v>8.5</v>
      </c>
      <c r="W13" s="28">
        <v>5</v>
      </c>
      <c r="X13" s="28">
        <v>5</v>
      </c>
      <c r="Y13" s="20">
        <f t="shared" si="0"/>
        <v>45</v>
      </c>
      <c r="Z13" s="20">
        <f t="shared" si="1"/>
        <v>5</v>
      </c>
    </row>
    <row r="14" spans="2:26" x14ac:dyDescent="0.25">
      <c r="B14" s="22">
        <v>11</v>
      </c>
      <c r="C14" s="22">
        <v>4</v>
      </c>
      <c r="D14" s="22">
        <v>4</v>
      </c>
      <c r="E14" s="22">
        <v>2</v>
      </c>
      <c r="F14" s="22">
        <v>2</v>
      </c>
      <c r="G14" s="22">
        <v>4</v>
      </c>
      <c r="H14" s="22">
        <v>4</v>
      </c>
      <c r="I14" s="22">
        <v>2</v>
      </c>
      <c r="J14" s="22">
        <v>2</v>
      </c>
      <c r="K14" s="22">
        <v>2</v>
      </c>
      <c r="L14" s="22">
        <f t="shared" si="2"/>
        <v>26</v>
      </c>
      <c r="M14" s="22">
        <f t="shared" si="3"/>
        <v>2.8888888888888888</v>
      </c>
      <c r="O14" s="29">
        <v>11</v>
      </c>
      <c r="P14" s="28">
        <v>7.5</v>
      </c>
      <c r="Q14" s="28">
        <v>7.5</v>
      </c>
      <c r="R14" s="28">
        <v>3</v>
      </c>
      <c r="S14" s="28">
        <v>3</v>
      </c>
      <c r="T14" s="28">
        <v>7.5</v>
      </c>
      <c r="U14" s="28">
        <v>7.5</v>
      </c>
      <c r="V14" s="28">
        <v>3</v>
      </c>
      <c r="W14" s="28">
        <v>3</v>
      </c>
      <c r="X14" s="28">
        <v>3</v>
      </c>
      <c r="Y14" s="20">
        <f t="shared" si="0"/>
        <v>45</v>
      </c>
      <c r="Z14" s="20">
        <f t="shared" si="1"/>
        <v>5</v>
      </c>
    </row>
    <row r="15" spans="2:26" x14ac:dyDescent="0.25">
      <c r="B15" s="22">
        <v>12</v>
      </c>
      <c r="C15" s="22">
        <v>3</v>
      </c>
      <c r="D15" s="22">
        <v>1</v>
      </c>
      <c r="E15" s="22">
        <v>2</v>
      </c>
      <c r="F15" s="22">
        <v>2</v>
      </c>
      <c r="G15" s="22">
        <v>1</v>
      </c>
      <c r="H15" s="22">
        <v>1</v>
      </c>
      <c r="I15" s="22">
        <v>2</v>
      </c>
      <c r="J15" s="22">
        <v>2</v>
      </c>
      <c r="K15" s="22">
        <v>1</v>
      </c>
      <c r="L15" s="22">
        <f t="shared" si="2"/>
        <v>15</v>
      </c>
      <c r="M15" s="22">
        <f t="shared" si="3"/>
        <v>1.6666666666666667</v>
      </c>
      <c r="O15" s="29">
        <v>12</v>
      </c>
      <c r="P15" s="28">
        <v>9</v>
      </c>
      <c r="Q15" s="28">
        <v>2.5</v>
      </c>
      <c r="R15" s="28">
        <v>6.5</v>
      </c>
      <c r="S15" s="28">
        <v>6.5</v>
      </c>
      <c r="T15" s="28">
        <v>2.5</v>
      </c>
      <c r="U15" s="28">
        <v>2.5</v>
      </c>
      <c r="V15" s="28">
        <v>6.5</v>
      </c>
      <c r="W15" s="28">
        <v>6.5</v>
      </c>
      <c r="X15" s="28">
        <v>2.5</v>
      </c>
      <c r="Y15" s="20">
        <f t="shared" si="0"/>
        <v>45</v>
      </c>
      <c r="Z15" s="20">
        <f t="shared" si="1"/>
        <v>5</v>
      </c>
    </row>
    <row r="16" spans="2:26" x14ac:dyDescent="0.25">
      <c r="B16" s="22">
        <v>13</v>
      </c>
      <c r="C16" s="22">
        <v>4</v>
      </c>
      <c r="D16" s="22">
        <v>4</v>
      </c>
      <c r="E16" s="22">
        <v>4</v>
      </c>
      <c r="F16" s="22">
        <v>2</v>
      </c>
      <c r="G16" s="22">
        <v>4</v>
      </c>
      <c r="H16" s="22">
        <v>4</v>
      </c>
      <c r="I16" s="22">
        <v>4</v>
      </c>
      <c r="J16" s="22">
        <v>2</v>
      </c>
      <c r="K16" s="22">
        <v>2</v>
      </c>
      <c r="L16" s="22">
        <f t="shared" si="2"/>
        <v>30</v>
      </c>
      <c r="M16" s="22">
        <f t="shared" si="3"/>
        <v>3.3333333333333335</v>
      </c>
      <c r="O16" s="29">
        <v>13</v>
      </c>
      <c r="P16" s="28">
        <v>6.5</v>
      </c>
      <c r="Q16" s="28">
        <v>6.5</v>
      </c>
      <c r="R16" s="28">
        <v>6.5</v>
      </c>
      <c r="S16" s="28">
        <v>2</v>
      </c>
      <c r="T16" s="28">
        <v>6.5</v>
      </c>
      <c r="U16" s="28">
        <v>6.5</v>
      </c>
      <c r="V16" s="28">
        <v>6.5</v>
      </c>
      <c r="W16" s="28">
        <v>2</v>
      </c>
      <c r="X16" s="28">
        <v>2</v>
      </c>
      <c r="Y16" s="20">
        <f t="shared" si="0"/>
        <v>45</v>
      </c>
      <c r="Z16" s="20">
        <f t="shared" si="1"/>
        <v>5</v>
      </c>
    </row>
    <row r="17" spans="2:26" x14ac:dyDescent="0.25">
      <c r="B17" s="22">
        <v>14</v>
      </c>
      <c r="C17" s="22">
        <v>2</v>
      </c>
      <c r="D17" s="22">
        <v>2</v>
      </c>
      <c r="E17" s="22">
        <v>2</v>
      </c>
      <c r="F17" s="22">
        <v>2</v>
      </c>
      <c r="G17" s="22">
        <v>4</v>
      </c>
      <c r="H17" s="22">
        <v>4</v>
      </c>
      <c r="I17" s="22">
        <v>4</v>
      </c>
      <c r="J17" s="22">
        <v>4</v>
      </c>
      <c r="K17" s="22">
        <v>2</v>
      </c>
      <c r="L17" s="22">
        <f t="shared" si="2"/>
        <v>26</v>
      </c>
      <c r="M17" s="22">
        <f t="shared" si="3"/>
        <v>2.8888888888888888</v>
      </c>
      <c r="O17" s="29">
        <v>14</v>
      </c>
      <c r="P17" s="28">
        <v>3</v>
      </c>
      <c r="Q17" s="28">
        <v>3</v>
      </c>
      <c r="R17" s="28">
        <v>3</v>
      </c>
      <c r="S17" s="28">
        <v>3</v>
      </c>
      <c r="T17" s="28">
        <v>7.5</v>
      </c>
      <c r="U17" s="28">
        <v>7.5</v>
      </c>
      <c r="V17" s="28">
        <v>7.5</v>
      </c>
      <c r="W17" s="28">
        <v>7.5</v>
      </c>
      <c r="X17" s="28">
        <v>3</v>
      </c>
      <c r="Y17" s="20">
        <f t="shared" si="0"/>
        <v>45</v>
      </c>
      <c r="Z17" s="20">
        <f t="shared" si="1"/>
        <v>5</v>
      </c>
    </row>
    <row r="18" spans="2:26" x14ac:dyDescent="0.25">
      <c r="B18" s="22">
        <v>15</v>
      </c>
      <c r="C18" s="22">
        <v>5</v>
      </c>
      <c r="D18" s="22">
        <v>3</v>
      </c>
      <c r="E18" s="22">
        <v>4</v>
      </c>
      <c r="F18" s="22">
        <v>5</v>
      </c>
      <c r="G18" s="22">
        <v>2</v>
      </c>
      <c r="H18" s="22">
        <v>4</v>
      </c>
      <c r="I18" s="22">
        <v>1</v>
      </c>
      <c r="J18" s="22">
        <v>4</v>
      </c>
      <c r="K18" s="22">
        <v>4</v>
      </c>
      <c r="L18" s="22">
        <f t="shared" si="2"/>
        <v>32</v>
      </c>
      <c r="M18" s="22">
        <f t="shared" si="3"/>
        <v>3.5555555555555554</v>
      </c>
      <c r="O18" s="29">
        <v>15</v>
      </c>
      <c r="P18" s="28">
        <v>8.5</v>
      </c>
      <c r="Q18" s="28">
        <v>3</v>
      </c>
      <c r="R18" s="28">
        <v>5.5</v>
      </c>
      <c r="S18" s="28">
        <v>8.5</v>
      </c>
      <c r="T18" s="28">
        <v>2</v>
      </c>
      <c r="U18" s="28">
        <v>5.5</v>
      </c>
      <c r="V18" s="28">
        <v>1</v>
      </c>
      <c r="W18" s="28">
        <v>5.5</v>
      </c>
      <c r="X18" s="28">
        <v>5.5</v>
      </c>
      <c r="Y18" s="20">
        <f t="shared" si="0"/>
        <v>45</v>
      </c>
      <c r="Z18" s="20">
        <f t="shared" si="1"/>
        <v>5</v>
      </c>
    </row>
    <row r="19" spans="2:26" x14ac:dyDescent="0.25">
      <c r="B19" s="22">
        <v>16</v>
      </c>
      <c r="C19" s="22">
        <v>4</v>
      </c>
      <c r="D19" s="22">
        <v>4</v>
      </c>
      <c r="E19" s="22">
        <v>5</v>
      </c>
      <c r="F19" s="22">
        <v>4</v>
      </c>
      <c r="G19" s="22">
        <v>5</v>
      </c>
      <c r="H19" s="22">
        <v>4</v>
      </c>
      <c r="I19" s="22">
        <v>4</v>
      </c>
      <c r="J19" s="22">
        <v>5</v>
      </c>
      <c r="K19" s="22">
        <v>2</v>
      </c>
      <c r="L19" s="22">
        <f t="shared" si="2"/>
        <v>37</v>
      </c>
      <c r="M19" s="22">
        <f t="shared" si="3"/>
        <v>4.1111111111111107</v>
      </c>
      <c r="O19" s="29">
        <v>16</v>
      </c>
      <c r="P19" s="28">
        <v>4</v>
      </c>
      <c r="Q19" s="28">
        <v>4</v>
      </c>
      <c r="R19" s="28">
        <v>8</v>
      </c>
      <c r="S19" s="28">
        <v>4</v>
      </c>
      <c r="T19" s="28">
        <v>8</v>
      </c>
      <c r="U19" s="28">
        <v>4</v>
      </c>
      <c r="V19" s="28">
        <v>4</v>
      </c>
      <c r="W19" s="28">
        <v>8</v>
      </c>
      <c r="X19" s="28">
        <v>1</v>
      </c>
      <c r="Y19" s="20">
        <f t="shared" si="0"/>
        <v>45</v>
      </c>
      <c r="Z19" s="20">
        <f t="shared" si="1"/>
        <v>5</v>
      </c>
    </row>
    <row r="20" spans="2:26" x14ac:dyDescent="0.25">
      <c r="B20" s="22">
        <v>17</v>
      </c>
      <c r="C20" s="22">
        <v>4</v>
      </c>
      <c r="D20" s="22">
        <v>4</v>
      </c>
      <c r="E20" s="22">
        <v>4</v>
      </c>
      <c r="F20" s="22">
        <v>4</v>
      </c>
      <c r="G20" s="22">
        <v>5</v>
      </c>
      <c r="H20" s="22">
        <v>4</v>
      </c>
      <c r="I20" s="22">
        <v>4</v>
      </c>
      <c r="J20" s="22">
        <v>4</v>
      </c>
      <c r="K20" s="22">
        <v>4</v>
      </c>
      <c r="L20" s="22">
        <f t="shared" si="2"/>
        <v>37</v>
      </c>
      <c r="M20" s="22">
        <f t="shared" si="3"/>
        <v>4.1111111111111107</v>
      </c>
      <c r="O20" s="29">
        <v>17</v>
      </c>
      <c r="P20" s="28">
        <v>4.5</v>
      </c>
      <c r="Q20" s="28">
        <v>4.5</v>
      </c>
      <c r="R20" s="28">
        <v>4.5</v>
      </c>
      <c r="S20" s="28">
        <v>4.5</v>
      </c>
      <c r="T20" s="28">
        <v>9</v>
      </c>
      <c r="U20" s="28">
        <v>4.5</v>
      </c>
      <c r="V20" s="28">
        <v>4.5</v>
      </c>
      <c r="W20" s="28">
        <v>4.5</v>
      </c>
      <c r="X20" s="28">
        <v>4.5</v>
      </c>
      <c r="Y20" s="20">
        <f t="shared" si="0"/>
        <v>45</v>
      </c>
      <c r="Z20" s="20">
        <f t="shared" si="1"/>
        <v>5</v>
      </c>
    </row>
    <row r="21" spans="2:26" x14ac:dyDescent="0.25">
      <c r="B21" s="22">
        <v>18</v>
      </c>
      <c r="C21" s="22">
        <v>4</v>
      </c>
      <c r="D21" s="22">
        <v>4</v>
      </c>
      <c r="E21" s="22">
        <v>4</v>
      </c>
      <c r="F21" s="22">
        <v>5</v>
      </c>
      <c r="G21" s="22">
        <v>4</v>
      </c>
      <c r="H21" s="22">
        <v>4</v>
      </c>
      <c r="I21" s="22">
        <v>4</v>
      </c>
      <c r="J21" s="22">
        <v>2</v>
      </c>
      <c r="K21" s="22">
        <v>2</v>
      </c>
      <c r="L21" s="22">
        <f t="shared" si="2"/>
        <v>33</v>
      </c>
      <c r="M21" s="22">
        <f t="shared" si="3"/>
        <v>3.6666666666666665</v>
      </c>
      <c r="O21" s="29">
        <v>18</v>
      </c>
      <c r="P21" s="28">
        <v>5.5</v>
      </c>
      <c r="Q21" s="28">
        <v>5.5</v>
      </c>
      <c r="R21" s="28">
        <v>5.5</v>
      </c>
      <c r="S21" s="28">
        <v>9</v>
      </c>
      <c r="T21" s="28">
        <v>5.5</v>
      </c>
      <c r="U21" s="28">
        <v>5.5</v>
      </c>
      <c r="V21" s="28">
        <v>5.5</v>
      </c>
      <c r="W21" s="28">
        <v>1.5</v>
      </c>
      <c r="X21" s="28">
        <v>1.5</v>
      </c>
      <c r="Y21" s="20">
        <f t="shared" si="0"/>
        <v>45</v>
      </c>
      <c r="Z21" s="20">
        <f t="shared" si="1"/>
        <v>5</v>
      </c>
    </row>
    <row r="22" spans="2:26" x14ac:dyDescent="0.25">
      <c r="B22" s="22">
        <v>19</v>
      </c>
      <c r="C22" s="22">
        <v>4</v>
      </c>
      <c r="D22" s="22">
        <v>4</v>
      </c>
      <c r="E22" s="22">
        <v>4</v>
      </c>
      <c r="F22" s="22">
        <v>4</v>
      </c>
      <c r="G22" s="22">
        <v>4</v>
      </c>
      <c r="H22" s="22">
        <v>4</v>
      </c>
      <c r="I22" s="22">
        <v>4</v>
      </c>
      <c r="J22" s="22">
        <v>4</v>
      </c>
      <c r="K22" s="22">
        <v>4</v>
      </c>
      <c r="L22" s="22">
        <f t="shared" si="2"/>
        <v>36</v>
      </c>
      <c r="M22" s="22">
        <f t="shared" si="3"/>
        <v>4</v>
      </c>
      <c r="O22" s="29">
        <v>19</v>
      </c>
      <c r="P22" s="28">
        <v>5</v>
      </c>
      <c r="Q22" s="28">
        <v>5</v>
      </c>
      <c r="R22" s="28">
        <v>5</v>
      </c>
      <c r="S22" s="28">
        <v>5</v>
      </c>
      <c r="T22" s="28">
        <v>5</v>
      </c>
      <c r="U22" s="28">
        <v>5</v>
      </c>
      <c r="V22" s="28">
        <v>5</v>
      </c>
      <c r="W22" s="28">
        <v>5</v>
      </c>
      <c r="X22" s="28">
        <v>5</v>
      </c>
      <c r="Y22" s="20">
        <f t="shared" si="0"/>
        <v>45</v>
      </c>
      <c r="Z22" s="20">
        <f t="shared" si="1"/>
        <v>5</v>
      </c>
    </row>
    <row r="23" spans="2:26" x14ac:dyDescent="0.25">
      <c r="B23" s="22">
        <v>20</v>
      </c>
      <c r="C23" s="22">
        <v>4</v>
      </c>
      <c r="D23" s="22">
        <v>5</v>
      </c>
      <c r="E23" s="22">
        <v>5</v>
      </c>
      <c r="F23" s="22">
        <v>4</v>
      </c>
      <c r="G23" s="22">
        <v>5</v>
      </c>
      <c r="H23" s="22">
        <v>5</v>
      </c>
      <c r="I23" s="22">
        <v>5</v>
      </c>
      <c r="J23" s="22">
        <v>5</v>
      </c>
      <c r="K23" s="22">
        <v>5</v>
      </c>
      <c r="L23" s="22">
        <f t="shared" si="2"/>
        <v>43</v>
      </c>
      <c r="M23" s="22">
        <f t="shared" si="3"/>
        <v>4.7777777777777777</v>
      </c>
      <c r="O23" s="29">
        <v>20</v>
      </c>
      <c r="P23" s="28">
        <v>1.5</v>
      </c>
      <c r="Q23" s="28">
        <v>6</v>
      </c>
      <c r="R23" s="28">
        <v>6</v>
      </c>
      <c r="S23" s="28">
        <v>1.5</v>
      </c>
      <c r="T23" s="28">
        <v>6</v>
      </c>
      <c r="U23" s="28">
        <v>6</v>
      </c>
      <c r="V23" s="28">
        <v>6</v>
      </c>
      <c r="W23" s="28">
        <v>6</v>
      </c>
      <c r="X23" s="28">
        <v>6</v>
      </c>
      <c r="Y23" s="20">
        <f t="shared" si="0"/>
        <v>45</v>
      </c>
      <c r="Z23" s="20">
        <f t="shared" si="1"/>
        <v>5</v>
      </c>
    </row>
    <row r="24" spans="2:26" x14ac:dyDescent="0.25">
      <c r="B24" s="22">
        <v>21</v>
      </c>
      <c r="C24" s="53">
        <v>5</v>
      </c>
      <c r="D24" s="53">
        <v>5</v>
      </c>
      <c r="E24" s="53">
        <v>4</v>
      </c>
      <c r="F24" s="53">
        <v>4</v>
      </c>
      <c r="G24" s="53">
        <v>4</v>
      </c>
      <c r="H24" s="53">
        <v>4</v>
      </c>
      <c r="I24" s="53">
        <v>2</v>
      </c>
      <c r="J24" s="53">
        <v>2</v>
      </c>
      <c r="K24" s="53">
        <v>2</v>
      </c>
      <c r="L24" s="22">
        <f t="shared" si="2"/>
        <v>32</v>
      </c>
      <c r="M24" s="22">
        <f t="shared" si="3"/>
        <v>3.5555555555555554</v>
      </c>
      <c r="O24" s="29">
        <v>21</v>
      </c>
      <c r="P24" s="28">
        <v>8.5</v>
      </c>
      <c r="Q24" s="28">
        <v>8.5</v>
      </c>
      <c r="R24" s="28">
        <v>5.5</v>
      </c>
      <c r="S24" s="28">
        <v>5.5</v>
      </c>
      <c r="T24" s="28">
        <v>5.5</v>
      </c>
      <c r="U24" s="28">
        <v>5.5</v>
      </c>
      <c r="V24" s="28">
        <v>2</v>
      </c>
      <c r="W24" s="28">
        <v>2</v>
      </c>
      <c r="X24" s="28">
        <v>2</v>
      </c>
      <c r="Y24" s="20">
        <f t="shared" si="0"/>
        <v>45</v>
      </c>
      <c r="Z24" s="20">
        <f t="shared" si="1"/>
        <v>5</v>
      </c>
    </row>
    <row r="25" spans="2:26" x14ac:dyDescent="0.25">
      <c r="B25" s="22">
        <v>22</v>
      </c>
      <c r="C25" s="53">
        <v>4</v>
      </c>
      <c r="D25" s="53">
        <v>4</v>
      </c>
      <c r="E25" s="53">
        <v>4</v>
      </c>
      <c r="F25" s="53">
        <v>4</v>
      </c>
      <c r="G25" s="53">
        <v>4</v>
      </c>
      <c r="H25" s="53">
        <v>4</v>
      </c>
      <c r="I25" s="53">
        <v>4</v>
      </c>
      <c r="J25" s="53">
        <v>4</v>
      </c>
      <c r="K25" s="53">
        <v>4</v>
      </c>
      <c r="L25" s="22">
        <f t="shared" si="2"/>
        <v>36</v>
      </c>
      <c r="M25" s="22">
        <f t="shared" si="3"/>
        <v>4</v>
      </c>
      <c r="O25" s="29">
        <v>22</v>
      </c>
      <c r="P25" s="28">
        <v>5</v>
      </c>
      <c r="Q25" s="28">
        <v>5</v>
      </c>
      <c r="R25" s="28">
        <v>5</v>
      </c>
      <c r="S25" s="28">
        <v>5</v>
      </c>
      <c r="T25" s="28">
        <v>5</v>
      </c>
      <c r="U25" s="28">
        <v>5</v>
      </c>
      <c r="V25" s="28">
        <v>5</v>
      </c>
      <c r="W25" s="28">
        <v>5</v>
      </c>
      <c r="X25" s="28">
        <v>5</v>
      </c>
      <c r="Y25" s="20">
        <f t="shared" si="0"/>
        <v>45</v>
      </c>
      <c r="Z25" s="20">
        <f t="shared" si="1"/>
        <v>5</v>
      </c>
    </row>
    <row r="26" spans="2:26" x14ac:dyDescent="0.25">
      <c r="B26" s="22">
        <v>23</v>
      </c>
      <c r="C26" s="53">
        <v>2</v>
      </c>
      <c r="D26" s="53">
        <v>4</v>
      </c>
      <c r="E26" s="53">
        <v>2</v>
      </c>
      <c r="F26" s="53">
        <v>4</v>
      </c>
      <c r="G26" s="53">
        <v>2</v>
      </c>
      <c r="H26" s="53">
        <v>4</v>
      </c>
      <c r="I26" s="53">
        <v>4</v>
      </c>
      <c r="J26" s="53">
        <v>4</v>
      </c>
      <c r="K26" s="53">
        <v>4</v>
      </c>
      <c r="L26" s="22">
        <f t="shared" si="2"/>
        <v>30</v>
      </c>
      <c r="M26" s="22">
        <f t="shared" si="3"/>
        <v>3.3333333333333335</v>
      </c>
      <c r="O26" s="29">
        <v>23</v>
      </c>
      <c r="P26" s="28">
        <v>2</v>
      </c>
      <c r="Q26" s="28">
        <v>6.5</v>
      </c>
      <c r="R26" s="28">
        <v>2</v>
      </c>
      <c r="S26" s="28">
        <v>6.5</v>
      </c>
      <c r="T26" s="28">
        <v>2</v>
      </c>
      <c r="U26" s="28">
        <v>6.5</v>
      </c>
      <c r="V26" s="28">
        <v>6.5</v>
      </c>
      <c r="W26" s="28">
        <v>6.5</v>
      </c>
      <c r="X26" s="28">
        <v>6.5</v>
      </c>
      <c r="Y26" s="20">
        <f t="shared" si="0"/>
        <v>45</v>
      </c>
      <c r="Z26" s="20">
        <f t="shared" si="1"/>
        <v>5</v>
      </c>
    </row>
    <row r="27" spans="2:26" x14ac:dyDescent="0.25">
      <c r="B27" s="22">
        <v>24</v>
      </c>
      <c r="C27" s="22">
        <v>3</v>
      </c>
      <c r="D27" s="22">
        <v>3</v>
      </c>
      <c r="E27" s="22">
        <v>4</v>
      </c>
      <c r="F27" s="22">
        <v>2</v>
      </c>
      <c r="G27" s="22">
        <v>2</v>
      </c>
      <c r="H27" s="22">
        <v>2</v>
      </c>
      <c r="I27" s="22">
        <v>2</v>
      </c>
      <c r="J27" s="22">
        <v>2</v>
      </c>
      <c r="K27" s="22">
        <v>3</v>
      </c>
      <c r="L27" s="22">
        <f t="shared" si="2"/>
        <v>23</v>
      </c>
      <c r="M27" s="22">
        <f t="shared" si="3"/>
        <v>2.5555555555555554</v>
      </c>
      <c r="O27" s="29">
        <v>24</v>
      </c>
      <c r="P27" s="28">
        <v>7</v>
      </c>
      <c r="Q27" s="28">
        <v>7</v>
      </c>
      <c r="R27" s="28">
        <v>9</v>
      </c>
      <c r="S27" s="28">
        <v>3</v>
      </c>
      <c r="T27" s="28">
        <v>3</v>
      </c>
      <c r="U27" s="28">
        <v>3</v>
      </c>
      <c r="V27" s="28">
        <v>3</v>
      </c>
      <c r="W27" s="28">
        <v>3</v>
      </c>
      <c r="X27" s="28">
        <v>7</v>
      </c>
      <c r="Y27" s="20">
        <f t="shared" si="0"/>
        <v>45</v>
      </c>
      <c r="Z27" s="20">
        <f t="shared" si="1"/>
        <v>5</v>
      </c>
    </row>
    <row r="28" spans="2:26" x14ac:dyDescent="0.25">
      <c r="B28" s="22">
        <v>25</v>
      </c>
      <c r="C28" s="53">
        <v>4</v>
      </c>
      <c r="D28" s="53">
        <v>4</v>
      </c>
      <c r="E28" s="53">
        <v>4</v>
      </c>
      <c r="F28" s="53">
        <v>4</v>
      </c>
      <c r="G28" s="53">
        <v>4</v>
      </c>
      <c r="H28" s="53">
        <v>4</v>
      </c>
      <c r="I28" s="53">
        <v>5</v>
      </c>
      <c r="J28" s="53">
        <v>5</v>
      </c>
      <c r="K28" s="53">
        <v>4</v>
      </c>
      <c r="L28" s="22">
        <f t="shared" si="2"/>
        <v>38</v>
      </c>
      <c r="M28" s="22">
        <f t="shared" si="3"/>
        <v>4.2222222222222223</v>
      </c>
      <c r="O28" s="29">
        <v>25</v>
      </c>
      <c r="P28" s="28">
        <v>4</v>
      </c>
      <c r="Q28" s="28">
        <v>4</v>
      </c>
      <c r="R28" s="28">
        <v>4</v>
      </c>
      <c r="S28" s="28">
        <v>4</v>
      </c>
      <c r="T28" s="28">
        <v>4</v>
      </c>
      <c r="U28" s="28">
        <v>4</v>
      </c>
      <c r="V28" s="28">
        <v>8.5</v>
      </c>
      <c r="W28" s="28">
        <v>8.5</v>
      </c>
      <c r="X28" s="28">
        <v>4</v>
      </c>
      <c r="Y28" s="20">
        <f t="shared" si="0"/>
        <v>45</v>
      </c>
      <c r="Z28" s="20">
        <f t="shared" si="1"/>
        <v>5</v>
      </c>
    </row>
    <row r="29" spans="2:26" x14ac:dyDescent="0.25">
      <c r="B29" s="22">
        <v>26</v>
      </c>
      <c r="C29" s="22">
        <v>1</v>
      </c>
      <c r="D29" s="22">
        <v>1</v>
      </c>
      <c r="E29" s="22">
        <v>1</v>
      </c>
      <c r="F29" s="22">
        <v>1</v>
      </c>
      <c r="G29" s="22">
        <v>1</v>
      </c>
      <c r="H29" s="22">
        <v>1</v>
      </c>
      <c r="I29" s="22">
        <v>1</v>
      </c>
      <c r="J29" s="22">
        <v>1</v>
      </c>
      <c r="K29" s="22">
        <v>1</v>
      </c>
      <c r="L29" s="22">
        <f t="shared" si="2"/>
        <v>9</v>
      </c>
      <c r="M29" s="22">
        <f t="shared" si="3"/>
        <v>1</v>
      </c>
      <c r="O29" s="29">
        <v>26</v>
      </c>
      <c r="P29" s="28">
        <v>5</v>
      </c>
      <c r="Q29" s="28">
        <v>5</v>
      </c>
      <c r="R29" s="28">
        <v>5</v>
      </c>
      <c r="S29" s="28">
        <v>5</v>
      </c>
      <c r="T29" s="28">
        <v>5</v>
      </c>
      <c r="U29" s="28">
        <v>5</v>
      </c>
      <c r="V29" s="28">
        <v>5</v>
      </c>
      <c r="W29" s="28">
        <v>5</v>
      </c>
      <c r="X29" s="28">
        <v>5</v>
      </c>
      <c r="Y29" s="20">
        <f t="shared" si="0"/>
        <v>45</v>
      </c>
      <c r="Z29" s="20">
        <f t="shared" si="1"/>
        <v>5</v>
      </c>
    </row>
    <row r="30" spans="2:26" x14ac:dyDescent="0.25">
      <c r="B30" s="22">
        <v>27</v>
      </c>
      <c r="C30" s="22">
        <v>1</v>
      </c>
      <c r="D30" s="22">
        <v>1</v>
      </c>
      <c r="E30" s="22">
        <v>1</v>
      </c>
      <c r="F30" s="22">
        <v>1</v>
      </c>
      <c r="G30" s="22">
        <v>1</v>
      </c>
      <c r="H30" s="22">
        <v>1</v>
      </c>
      <c r="I30" s="22">
        <v>1</v>
      </c>
      <c r="J30" s="22">
        <v>1</v>
      </c>
      <c r="K30" s="22">
        <v>1</v>
      </c>
      <c r="L30" s="22">
        <f t="shared" si="2"/>
        <v>9</v>
      </c>
      <c r="M30" s="22">
        <f t="shared" si="3"/>
        <v>1</v>
      </c>
      <c r="O30" s="29">
        <v>27</v>
      </c>
      <c r="P30" s="28">
        <v>5</v>
      </c>
      <c r="Q30" s="28">
        <v>5</v>
      </c>
      <c r="R30" s="28">
        <v>5</v>
      </c>
      <c r="S30" s="28">
        <v>5</v>
      </c>
      <c r="T30" s="28">
        <v>5</v>
      </c>
      <c r="U30" s="28">
        <v>5</v>
      </c>
      <c r="V30" s="28">
        <v>5</v>
      </c>
      <c r="W30" s="28">
        <v>5</v>
      </c>
      <c r="X30" s="28">
        <v>5</v>
      </c>
      <c r="Y30" s="20">
        <f t="shared" si="0"/>
        <v>45</v>
      </c>
      <c r="Z30" s="20">
        <f t="shared" si="1"/>
        <v>5</v>
      </c>
    </row>
    <row r="31" spans="2:26" x14ac:dyDescent="0.25">
      <c r="B31" s="22">
        <v>28</v>
      </c>
      <c r="C31" s="53">
        <v>4</v>
      </c>
      <c r="D31" s="53">
        <v>4</v>
      </c>
      <c r="E31" s="53">
        <v>4</v>
      </c>
      <c r="F31" s="53">
        <v>2</v>
      </c>
      <c r="G31" s="53">
        <v>4</v>
      </c>
      <c r="H31" s="53">
        <v>2</v>
      </c>
      <c r="I31" s="53">
        <v>4</v>
      </c>
      <c r="J31" s="53">
        <v>4</v>
      </c>
      <c r="K31" s="53">
        <v>2</v>
      </c>
      <c r="L31" s="22">
        <f t="shared" si="2"/>
        <v>30</v>
      </c>
      <c r="M31" s="22">
        <f t="shared" si="3"/>
        <v>3.3333333333333335</v>
      </c>
      <c r="O31" s="29">
        <v>28</v>
      </c>
      <c r="P31" s="28">
        <v>6.5</v>
      </c>
      <c r="Q31" s="28">
        <v>6.5</v>
      </c>
      <c r="R31" s="28">
        <v>6.5</v>
      </c>
      <c r="S31" s="28">
        <v>2</v>
      </c>
      <c r="T31" s="28">
        <v>6.5</v>
      </c>
      <c r="U31" s="28">
        <v>2</v>
      </c>
      <c r="V31" s="28">
        <v>6.5</v>
      </c>
      <c r="W31" s="28">
        <v>6.5</v>
      </c>
      <c r="X31" s="28">
        <v>2</v>
      </c>
      <c r="Y31" s="20">
        <f t="shared" si="0"/>
        <v>45</v>
      </c>
      <c r="Z31" s="20">
        <f t="shared" si="1"/>
        <v>5</v>
      </c>
    </row>
    <row r="32" spans="2:26" x14ac:dyDescent="0.25">
      <c r="B32" s="22">
        <v>29</v>
      </c>
      <c r="C32" s="53">
        <v>5</v>
      </c>
      <c r="D32" s="53">
        <v>5</v>
      </c>
      <c r="E32" s="53">
        <v>2</v>
      </c>
      <c r="F32" s="53">
        <v>4</v>
      </c>
      <c r="G32" s="53">
        <v>4</v>
      </c>
      <c r="H32" s="53">
        <v>4</v>
      </c>
      <c r="I32" s="53">
        <v>4</v>
      </c>
      <c r="J32" s="53">
        <v>1</v>
      </c>
      <c r="K32" s="53">
        <v>1</v>
      </c>
      <c r="L32" s="22">
        <f t="shared" si="2"/>
        <v>30</v>
      </c>
      <c r="M32" s="22">
        <f t="shared" si="3"/>
        <v>3.3333333333333335</v>
      </c>
      <c r="O32" s="29">
        <v>29</v>
      </c>
      <c r="P32" s="28">
        <v>8.5</v>
      </c>
      <c r="Q32" s="28">
        <v>8.5</v>
      </c>
      <c r="R32" s="28">
        <v>3</v>
      </c>
      <c r="S32" s="28">
        <v>5.5</v>
      </c>
      <c r="T32" s="28">
        <v>5.5</v>
      </c>
      <c r="U32" s="28">
        <v>5.5</v>
      </c>
      <c r="V32" s="28">
        <v>5.5</v>
      </c>
      <c r="W32" s="28">
        <v>1.5</v>
      </c>
      <c r="X32" s="28">
        <v>1.5</v>
      </c>
      <c r="Y32" s="20">
        <f t="shared" si="0"/>
        <v>45</v>
      </c>
      <c r="Z32" s="20">
        <f t="shared" si="1"/>
        <v>5</v>
      </c>
    </row>
    <row r="33" spans="2:26" x14ac:dyDescent="0.25">
      <c r="B33" s="22">
        <v>30</v>
      </c>
      <c r="C33" s="53">
        <v>2</v>
      </c>
      <c r="D33" s="53">
        <v>4</v>
      </c>
      <c r="E33" s="53">
        <v>2</v>
      </c>
      <c r="F33" s="53">
        <v>2</v>
      </c>
      <c r="G33" s="53">
        <v>2</v>
      </c>
      <c r="H33" s="53">
        <v>4</v>
      </c>
      <c r="I33" s="53">
        <v>4</v>
      </c>
      <c r="J33" s="53">
        <v>2</v>
      </c>
      <c r="K33" s="53">
        <v>5</v>
      </c>
      <c r="L33" s="22">
        <f t="shared" si="2"/>
        <v>27</v>
      </c>
      <c r="M33" s="22">
        <f t="shared" si="3"/>
        <v>3</v>
      </c>
      <c r="O33" s="29">
        <v>30</v>
      </c>
      <c r="P33" s="28">
        <v>3</v>
      </c>
      <c r="Q33" s="28">
        <v>7</v>
      </c>
      <c r="R33" s="28">
        <v>3</v>
      </c>
      <c r="S33" s="28">
        <v>3</v>
      </c>
      <c r="T33" s="28">
        <v>3</v>
      </c>
      <c r="U33" s="28">
        <v>7</v>
      </c>
      <c r="V33" s="28">
        <v>7</v>
      </c>
      <c r="W33" s="28">
        <v>3</v>
      </c>
      <c r="X33" s="28">
        <v>9</v>
      </c>
      <c r="Y33" s="20">
        <f t="shared" si="0"/>
        <v>45</v>
      </c>
      <c r="Z33" s="20">
        <f t="shared" si="1"/>
        <v>5</v>
      </c>
    </row>
    <row r="34" spans="2:26" x14ac:dyDescent="0.25">
      <c r="B34" s="27" t="s">
        <v>24</v>
      </c>
      <c r="C34" s="27">
        <f t="shared" ref="C34:K34" si="4">SUM(C4:C33)</f>
        <v>104</v>
      </c>
      <c r="D34" s="27">
        <f t="shared" si="4"/>
        <v>106</v>
      </c>
      <c r="E34" s="27">
        <f t="shared" si="4"/>
        <v>98</v>
      </c>
      <c r="F34" s="27">
        <f t="shared" si="4"/>
        <v>93</v>
      </c>
      <c r="G34" s="27">
        <f t="shared" si="4"/>
        <v>97</v>
      </c>
      <c r="H34" s="27">
        <f t="shared" si="4"/>
        <v>101</v>
      </c>
      <c r="I34" s="27">
        <f t="shared" si="4"/>
        <v>95</v>
      </c>
      <c r="J34" s="27">
        <f t="shared" si="4"/>
        <v>96</v>
      </c>
      <c r="K34" s="27">
        <f t="shared" si="4"/>
        <v>88</v>
      </c>
      <c r="L34" s="27">
        <f t="shared" ref="L34" si="5">SUM(L4:L33)</f>
        <v>878</v>
      </c>
      <c r="M34" s="27"/>
      <c r="O34" s="20" t="s">
        <v>21</v>
      </c>
      <c r="P34" s="30">
        <f>SUM(P4:P33)</f>
        <v>164.5</v>
      </c>
      <c r="Q34" s="30">
        <f t="shared" ref="Q34:Y34" si="6">SUM(Q4:Q33)</f>
        <v>164.5</v>
      </c>
      <c r="R34" s="30">
        <f t="shared" si="6"/>
        <v>152</v>
      </c>
      <c r="S34" s="30">
        <f t="shared" si="6"/>
        <v>138</v>
      </c>
      <c r="T34" s="30">
        <f t="shared" si="6"/>
        <v>149</v>
      </c>
      <c r="U34" s="30">
        <f t="shared" si="6"/>
        <v>154.5</v>
      </c>
      <c r="V34" s="30">
        <f>SUM(V4:V33)</f>
        <v>146</v>
      </c>
      <c r="W34" s="30">
        <f t="shared" si="6"/>
        <v>149.5</v>
      </c>
      <c r="X34" s="30">
        <f t="shared" si="6"/>
        <v>132</v>
      </c>
      <c r="Y34" s="20">
        <f t="shared" si="6"/>
        <v>1350</v>
      </c>
      <c r="Z34" s="20"/>
    </row>
    <row r="35" spans="2:26" x14ac:dyDescent="0.25">
      <c r="B35" s="27" t="s">
        <v>26</v>
      </c>
      <c r="C35" s="27">
        <f t="shared" ref="C35:K35" si="7">AVERAGE(C4:C33)</f>
        <v>3.4666666666666668</v>
      </c>
      <c r="D35" s="27">
        <f t="shared" si="7"/>
        <v>3.5333333333333332</v>
      </c>
      <c r="E35" s="27">
        <f t="shared" si="7"/>
        <v>3.2666666666666666</v>
      </c>
      <c r="F35" s="27">
        <f t="shared" si="7"/>
        <v>3.1</v>
      </c>
      <c r="G35" s="27">
        <f t="shared" si="7"/>
        <v>3.2333333333333334</v>
      </c>
      <c r="H35" s="27">
        <f t="shared" si="7"/>
        <v>3.3666666666666667</v>
      </c>
      <c r="I35" s="27">
        <f t="shared" si="7"/>
        <v>3.1666666666666665</v>
      </c>
      <c r="J35" s="27">
        <f t="shared" si="7"/>
        <v>3.2</v>
      </c>
      <c r="K35" s="27">
        <f t="shared" si="7"/>
        <v>2.9333333333333331</v>
      </c>
      <c r="L35" s="27"/>
      <c r="O35" s="20" t="s">
        <v>83</v>
      </c>
      <c r="P35" s="30">
        <f>AVERAGE(P4:P33)</f>
        <v>5.4833333333333334</v>
      </c>
      <c r="Q35" s="30">
        <f t="shared" ref="Q35:X35" si="8">AVERAGE(Q4:Q33)</f>
        <v>5.4833333333333334</v>
      </c>
      <c r="R35" s="30">
        <f t="shared" si="8"/>
        <v>5.0666666666666664</v>
      </c>
      <c r="S35" s="30">
        <f t="shared" si="8"/>
        <v>4.5999999999999996</v>
      </c>
      <c r="T35" s="30">
        <f t="shared" si="8"/>
        <v>4.9666666666666668</v>
      </c>
      <c r="U35" s="30">
        <f t="shared" si="8"/>
        <v>5.15</v>
      </c>
      <c r="V35" s="30">
        <f t="shared" si="8"/>
        <v>4.8666666666666663</v>
      </c>
      <c r="W35" s="30">
        <f t="shared" si="8"/>
        <v>4.9833333333333334</v>
      </c>
      <c r="X35" s="30">
        <f t="shared" si="8"/>
        <v>4.4000000000000004</v>
      </c>
      <c r="Y35" s="20"/>
      <c r="Z35" s="20"/>
    </row>
    <row r="37" spans="2:26" x14ac:dyDescent="0.25">
      <c r="G37" t="s">
        <v>84</v>
      </c>
      <c r="H37">
        <f>(12/((30*9)*(9+1))*SUMSQ(P34:X34)-3*(30)*(9+1))</f>
        <v>4.1333333333333258</v>
      </c>
      <c r="K37" s="72" t="s">
        <v>23</v>
      </c>
      <c r="L37" s="73"/>
      <c r="M37" s="73"/>
      <c r="N37" s="73"/>
      <c r="O37" s="73"/>
      <c r="P37" s="74"/>
      <c r="Q37" s="20" t="s">
        <v>97</v>
      </c>
      <c r="R37" s="20" t="s">
        <v>98</v>
      </c>
    </row>
    <row r="38" spans="2:26" x14ac:dyDescent="0.25">
      <c r="G38" t="s">
        <v>85</v>
      </c>
      <c r="H38">
        <f>_xlfn.CHISQ.INV.RT(0.05,8)</f>
        <v>15.507313055865453</v>
      </c>
      <c r="K38" s="75" t="s">
        <v>88</v>
      </c>
      <c r="L38" s="75"/>
      <c r="M38" s="75"/>
      <c r="N38" s="75"/>
      <c r="O38" s="75"/>
      <c r="P38" s="75"/>
      <c r="Q38" s="35">
        <f>C35</f>
        <v>3.4666666666666668</v>
      </c>
      <c r="R38" s="43">
        <f>P34</f>
        <v>164.5</v>
      </c>
    </row>
    <row r="39" spans="2:26" x14ac:dyDescent="0.25">
      <c r="G39" t="s">
        <v>86</v>
      </c>
      <c r="H39" t="s">
        <v>267</v>
      </c>
      <c r="K39" s="75" t="s">
        <v>89</v>
      </c>
      <c r="L39" s="75"/>
      <c r="M39" s="75"/>
      <c r="N39" s="75"/>
      <c r="O39" s="75"/>
      <c r="P39" s="75"/>
      <c r="Q39" s="35">
        <f>D35</f>
        <v>3.5333333333333332</v>
      </c>
      <c r="R39" s="43">
        <f>Q34</f>
        <v>164.5</v>
      </c>
    </row>
    <row r="40" spans="2:26" x14ac:dyDescent="0.25">
      <c r="K40" s="125" t="s">
        <v>90</v>
      </c>
      <c r="L40" s="125"/>
      <c r="M40" s="125"/>
      <c r="N40" s="125"/>
      <c r="O40" s="125"/>
      <c r="P40" s="125"/>
      <c r="Q40" s="35">
        <f>E35</f>
        <v>3.2666666666666666</v>
      </c>
      <c r="R40" s="43">
        <f>R34</f>
        <v>152</v>
      </c>
    </row>
    <row r="41" spans="2:26" x14ac:dyDescent="0.25">
      <c r="K41" s="125" t="s">
        <v>91</v>
      </c>
      <c r="L41" s="125"/>
      <c r="M41" s="125"/>
      <c r="N41" s="125"/>
      <c r="O41" s="125"/>
      <c r="P41" s="125"/>
      <c r="Q41" s="35">
        <f>F35</f>
        <v>3.1</v>
      </c>
      <c r="R41" s="43">
        <f>S34</f>
        <v>138</v>
      </c>
    </row>
    <row r="42" spans="2:26" x14ac:dyDescent="0.25">
      <c r="K42" s="125" t="s">
        <v>92</v>
      </c>
      <c r="L42" s="125"/>
      <c r="M42" s="125"/>
      <c r="N42" s="125"/>
      <c r="O42" s="125"/>
      <c r="P42" s="125"/>
      <c r="Q42" s="35">
        <f>G35</f>
        <v>3.2333333333333334</v>
      </c>
      <c r="R42" s="43">
        <f>T34</f>
        <v>149</v>
      </c>
    </row>
    <row r="43" spans="2:26" x14ac:dyDescent="0.25">
      <c r="K43" s="125" t="s">
        <v>93</v>
      </c>
      <c r="L43" s="125"/>
      <c r="M43" s="125"/>
      <c r="N43" s="125"/>
      <c r="O43" s="125"/>
      <c r="P43" s="125"/>
      <c r="Q43" s="35">
        <f>H35</f>
        <v>3.3666666666666667</v>
      </c>
      <c r="R43" s="43">
        <f>U34</f>
        <v>154.5</v>
      </c>
    </row>
    <row r="44" spans="2:26" x14ac:dyDescent="0.25">
      <c r="K44" s="125" t="s">
        <v>94</v>
      </c>
      <c r="L44" s="125"/>
      <c r="M44" s="125"/>
      <c r="N44" s="125"/>
      <c r="O44" s="125"/>
      <c r="P44" s="125"/>
      <c r="Q44" s="35">
        <f>I35</f>
        <v>3.1666666666666665</v>
      </c>
      <c r="R44" s="43">
        <f>V34</f>
        <v>146</v>
      </c>
    </row>
    <row r="45" spans="2:26" x14ac:dyDescent="0.25">
      <c r="K45" s="125" t="s">
        <v>95</v>
      </c>
      <c r="L45" s="125"/>
      <c r="M45" s="125"/>
      <c r="N45" s="125"/>
      <c r="O45" s="125"/>
      <c r="P45" s="125"/>
      <c r="Q45" s="35">
        <f>J35</f>
        <v>3.2</v>
      </c>
      <c r="R45" s="43">
        <f>W34</f>
        <v>149.5</v>
      </c>
    </row>
    <row r="46" spans="2:26" x14ac:dyDescent="0.25">
      <c r="K46" s="125" t="s">
        <v>96</v>
      </c>
      <c r="L46" s="125"/>
      <c r="M46" s="125"/>
      <c r="N46" s="125"/>
      <c r="O46" s="125"/>
      <c r="P46" s="125"/>
      <c r="Q46" s="35">
        <f>K35</f>
        <v>2.9333333333333331</v>
      </c>
      <c r="R46" s="43">
        <f>X34</f>
        <v>132</v>
      </c>
    </row>
    <row r="47" spans="2:26" x14ac:dyDescent="0.25">
      <c r="K47" s="119" t="s">
        <v>99</v>
      </c>
      <c r="L47" s="120"/>
      <c r="M47" s="120"/>
      <c r="N47" s="120"/>
      <c r="O47" s="120"/>
      <c r="P47" s="121"/>
      <c r="Q47" s="119" t="s">
        <v>100</v>
      </c>
      <c r="R47" s="121"/>
    </row>
    <row r="82" spans="14:14" x14ac:dyDescent="0.25">
      <c r="N82" t="s">
        <v>197</v>
      </c>
    </row>
  </sheetData>
  <mergeCells count="10">
    <mergeCell ref="B2:M2"/>
    <mergeCell ref="K40:P40"/>
    <mergeCell ref="K41:P41"/>
    <mergeCell ref="K42:P42"/>
    <mergeCell ref="Q47:R47"/>
    <mergeCell ref="K43:P43"/>
    <mergeCell ref="K44:P44"/>
    <mergeCell ref="K45:P45"/>
    <mergeCell ref="K46:P46"/>
    <mergeCell ref="K47:P4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49"/>
  <sheetViews>
    <sheetView topLeftCell="J32" zoomScale="110" zoomScaleNormal="110" workbookViewId="0">
      <selection activeCell="U40" sqref="U40:U48"/>
    </sheetView>
  </sheetViews>
  <sheetFormatPr defaultRowHeight="15" x14ac:dyDescent="0.25"/>
  <sheetData>
    <row r="2" spans="2:27" x14ac:dyDescent="0.25">
      <c r="B2" s="124" t="s">
        <v>80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P2" s="29" t="s">
        <v>82</v>
      </c>
      <c r="Q2" s="126" t="s">
        <v>15</v>
      </c>
      <c r="R2" s="126"/>
      <c r="S2" s="126"/>
      <c r="T2" s="126"/>
      <c r="U2" s="126"/>
      <c r="V2" s="126"/>
      <c r="W2" s="126"/>
      <c r="X2" s="126"/>
      <c r="Y2" s="126"/>
      <c r="Z2" s="122" t="s">
        <v>21</v>
      </c>
      <c r="AA2" s="122" t="s">
        <v>20</v>
      </c>
    </row>
    <row r="3" spans="2:27" x14ac:dyDescent="0.25">
      <c r="B3" s="26" t="s">
        <v>67</v>
      </c>
      <c r="C3" s="26" t="s">
        <v>73</v>
      </c>
      <c r="D3" s="26" t="s">
        <v>76</v>
      </c>
      <c r="E3" s="26" t="s">
        <v>72</v>
      </c>
      <c r="F3" s="26" t="s">
        <v>74</v>
      </c>
      <c r="G3" s="26" t="s">
        <v>70</v>
      </c>
      <c r="H3" s="26" t="s">
        <v>71</v>
      </c>
      <c r="I3" s="26" t="s">
        <v>69</v>
      </c>
      <c r="J3" s="26" t="s">
        <v>77</v>
      </c>
      <c r="K3" s="26" t="s">
        <v>75</v>
      </c>
      <c r="L3" s="26" t="s">
        <v>24</v>
      </c>
      <c r="M3" s="26" t="s">
        <v>26</v>
      </c>
      <c r="P3" s="29" t="s">
        <v>81</v>
      </c>
      <c r="Q3" s="29" t="s">
        <v>68</v>
      </c>
      <c r="R3" s="29" t="s">
        <v>4</v>
      </c>
      <c r="S3" s="29" t="s">
        <v>3</v>
      </c>
      <c r="T3" s="29" t="s">
        <v>5</v>
      </c>
      <c r="U3" s="29" t="s">
        <v>2</v>
      </c>
      <c r="V3" s="29" t="s">
        <v>6</v>
      </c>
      <c r="W3" s="29" t="s">
        <v>7</v>
      </c>
      <c r="X3" s="29" t="s">
        <v>8</v>
      </c>
      <c r="Y3" s="29" t="s">
        <v>9</v>
      </c>
      <c r="Z3" s="123"/>
      <c r="AA3" s="123"/>
    </row>
    <row r="4" spans="2:27" x14ac:dyDescent="0.25">
      <c r="B4" s="22">
        <v>1</v>
      </c>
      <c r="C4" s="22">
        <v>2</v>
      </c>
      <c r="D4" s="22">
        <v>4</v>
      </c>
      <c r="E4" s="22">
        <v>2</v>
      </c>
      <c r="F4" s="22">
        <v>2</v>
      </c>
      <c r="G4" s="22">
        <v>2</v>
      </c>
      <c r="H4" s="22">
        <v>4</v>
      </c>
      <c r="I4" s="22">
        <v>4</v>
      </c>
      <c r="J4" s="22">
        <v>2</v>
      </c>
      <c r="K4" s="22">
        <v>5</v>
      </c>
      <c r="L4" s="22">
        <f>SUM(C4:K4)</f>
        <v>27</v>
      </c>
      <c r="M4" s="22">
        <f>AVERAGE(C4:K4)</f>
        <v>3</v>
      </c>
      <c r="P4" s="29">
        <v>1</v>
      </c>
      <c r="Q4" s="28">
        <v>3</v>
      </c>
      <c r="R4" s="28">
        <v>6.5</v>
      </c>
      <c r="S4" s="28">
        <v>3</v>
      </c>
      <c r="T4" s="28">
        <v>6.5</v>
      </c>
      <c r="U4" s="28">
        <v>9</v>
      </c>
      <c r="V4" s="28">
        <v>6.5</v>
      </c>
      <c r="W4" s="28">
        <v>6.5</v>
      </c>
      <c r="X4" s="28">
        <v>3</v>
      </c>
      <c r="Y4" s="28">
        <v>1</v>
      </c>
      <c r="Z4" s="20">
        <f>SUM(Q4:Y4)</f>
        <v>45</v>
      </c>
      <c r="AA4" s="20">
        <f>AVERAGE(Q4:Y4)</f>
        <v>5</v>
      </c>
    </row>
    <row r="5" spans="2:27" x14ac:dyDescent="0.25">
      <c r="B5" s="22">
        <v>2</v>
      </c>
      <c r="C5" s="22">
        <v>2</v>
      </c>
      <c r="D5" s="22">
        <v>4</v>
      </c>
      <c r="E5" s="22">
        <v>2</v>
      </c>
      <c r="F5" s="22">
        <v>4</v>
      </c>
      <c r="G5" s="22">
        <v>5</v>
      </c>
      <c r="H5" s="22">
        <v>4</v>
      </c>
      <c r="I5" s="22">
        <v>4</v>
      </c>
      <c r="J5" s="22">
        <v>2</v>
      </c>
      <c r="K5" s="22">
        <v>1</v>
      </c>
      <c r="L5" s="22">
        <f>SUM(C5:K5)</f>
        <v>28</v>
      </c>
      <c r="M5" s="22">
        <f>AVERAGE(C5:K5)</f>
        <v>3.1111111111111112</v>
      </c>
      <c r="P5" s="29">
        <v>2</v>
      </c>
      <c r="Q5" s="28">
        <v>3</v>
      </c>
      <c r="R5" s="28">
        <v>6.5</v>
      </c>
      <c r="S5" s="28">
        <v>3</v>
      </c>
      <c r="T5" s="28">
        <v>6.5</v>
      </c>
      <c r="U5" s="28">
        <v>9</v>
      </c>
      <c r="V5" s="28">
        <v>6.5</v>
      </c>
      <c r="W5" s="28">
        <v>6.5</v>
      </c>
      <c r="X5" s="28">
        <v>3</v>
      </c>
      <c r="Y5" s="28">
        <v>1</v>
      </c>
      <c r="Z5" s="20">
        <f t="shared" ref="Z5:Z33" si="0">SUM(Q5:Y5)</f>
        <v>45</v>
      </c>
      <c r="AA5" s="20">
        <f t="shared" ref="AA5:AA33" si="1">AVERAGE(Q5:Y5)</f>
        <v>5</v>
      </c>
    </row>
    <row r="6" spans="2:27" x14ac:dyDescent="0.25">
      <c r="B6" s="22">
        <v>3</v>
      </c>
      <c r="C6" s="22">
        <v>5</v>
      </c>
      <c r="D6" s="22">
        <v>5</v>
      </c>
      <c r="E6" s="22">
        <v>4</v>
      </c>
      <c r="F6" s="22">
        <v>2</v>
      </c>
      <c r="G6" s="22">
        <v>4</v>
      </c>
      <c r="H6" s="22">
        <v>2</v>
      </c>
      <c r="I6" s="22">
        <v>1</v>
      </c>
      <c r="J6" s="22">
        <v>2</v>
      </c>
      <c r="K6" s="22">
        <v>2</v>
      </c>
      <c r="L6" s="22">
        <f>SUM(C6:K6)</f>
        <v>27</v>
      </c>
      <c r="M6" s="22">
        <f>AVERAGE(C6:K6)</f>
        <v>3</v>
      </c>
      <c r="P6" s="29">
        <v>3</v>
      </c>
      <c r="Q6" s="28">
        <v>8.5</v>
      </c>
      <c r="R6" s="28">
        <v>8.5</v>
      </c>
      <c r="S6" s="28">
        <v>6.5</v>
      </c>
      <c r="T6" s="28">
        <v>3.5</v>
      </c>
      <c r="U6" s="28">
        <v>6.5</v>
      </c>
      <c r="V6" s="28">
        <v>3.5</v>
      </c>
      <c r="W6" s="28">
        <v>1</v>
      </c>
      <c r="X6" s="28">
        <v>3.5</v>
      </c>
      <c r="Y6" s="28">
        <v>3.5</v>
      </c>
      <c r="Z6" s="20">
        <f t="shared" si="0"/>
        <v>45</v>
      </c>
      <c r="AA6" s="20">
        <f t="shared" si="1"/>
        <v>5</v>
      </c>
    </row>
    <row r="7" spans="2:27" x14ac:dyDescent="0.25">
      <c r="B7" s="22">
        <v>4</v>
      </c>
      <c r="C7" s="23">
        <v>5</v>
      </c>
      <c r="D7" s="23">
        <v>4</v>
      </c>
      <c r="E7" s="23">
        <v>2</v>
      </c>
      <c r="F7" s="23">
        <v>2</v>
      </c>
      <c r="G7" s="23">
        <v>4</v>
      </c>
      <c r="H7" s="23">
        <v>4</v>
      </c>
      <c r="I7" s="23">
        <v>4</v>
      </c>
      <c r="J7" s="23">
        <v>4</v>
      </c>
      <c r="K7" s="23">
        <v>4</v>
      </c>
      <c r="L7" s="22">
        <f t="shared" ref="L7:L33" si="2">SUM(C7:K7)</f>
        <v>33</v>
      </c>
      <c r="M7" s="22">
        <f t="shared" ref="M7:M33" si="3">AVERAGE(C7:K7)</f>
        <v>3.6666666666666665</v>
      </c>
      <c r="P7" s="29">
        <v>4</v>
      </c>
      <c r="Q7" s="28">
        <v>9</v>
      </c>
      <c r="R7" s="28">
        <v>5.5</v>
      </c>
      <c r="S7" s="28">
        <v>1.5</v>
      </c>
      <c r="T7" s="28">
        <v>1.5</v>
      </c>
      <c r="U7" s="28">
        <v>5.5</v>
      </c>
      <c r="V7" s="28">
        <v>5.5</v>
      </c>
      <c r="W7" s="28">
        <v>5.5</v>
      </c>
      <c r="X7" s="28">
        <v>5.5</v>
      </c>
      <c r="Y7" s="28">
        <v>5.5</v>
      </c>
      <c r="Z7" s="20">
        <f t="shared" si="0"/>
        <v>45</v>
      </c>
      <c r="AA7" s="20">
        <f t="shared" si="1"/>
        <v>5</v>
      </c>
    </row>
    <row r="8" spans="2:27" x14ac:dyDescent="0.25">
      <c r="B8" s="22">
        <v>5</v>
      </c>
      <c r="C8" s="22">
        <v>3</v>
      </c>
      <c r="D8" s="22">
        <v>4</v>
      </c>
      <c r="E8" s="22">
        <v>4</v>
      </c>
      <c r="F8" s="22">
        <v>4</v>
      </c>
      <c r="G8" s="22">
        <v>4</v>
      </c>
      <c r="H8" s="22">
        <v>4</v>
      </c>
      <c r="I8" s="22">
        <v>4</v>
      </c>
      <c r="J8" s="22">
        <v>3</v>
      </c>
      <c r="K8" s="22">
        <v>4</v>
      </c>
      <c r="L8" s="22">
        <f t="shared" si="2"/>
        <v>34</v>
      </c>
      <c r="M8" s="22">
        <f t="shared" si="3"/>
        <v>3.7777777777777777</v>
      </c>
      <c r="P8" s="29">
        <v>5</v>
      </c>
      <c r="Q8" s="28">
        <v>1.5</v>
      </c>
      <c r="R8" s="28">
        <v>6</v>
      </c>
      <c r="S8" s="28">
        <v>6</v>
      </c>
      <c r="T8" s="28">
        <v>6</v>
      </c>
      <c r="U8" s="28">
        <v>6</v>
      </c>
      <c r="V8" s="28">
        <v>6</v>
      </c>
      <c r="W8" s="28">
        <v>6</v>
      </c>
      <c r="X8" s="28">
        <v>1.5</v>
      </c>
      <c r="Y8" s="28">
        <v>6</v>
      </c>
      <c r="Z8" s="20">
        <f t="shared" si="0"/>
        <v>45</v>
      </c>
      <c r="AA8" s="20">
        <f t="shared" si="1"/>
        <v>5</v>
      </c>
    </row>
    <row r="9" spans="2:27" x14ac:dyDescent="0.25">
      <c r="B9" s="22">
        <v>6</v>
      </c>
      <c r="C9" s="22">
        <v>5</v>
      </c>
      <c r="D9" s="22">
        <v>5</v>
      </c>
      <c r="E9" s="22">
        <v>4</v>
      </c>
      <c r="F9" s="22">
        <v>2</v>
      </c>
      <c r="G9" s="22">
        <v>4</v>
      </c>
      <c r="H9" s="22">
        <v>2</v>
      </c>
      <c r="I9" s="22">
        <v>1</v>
      </c>
      <c r="J9" s="22">
        <v>2</v>
      </c>
      <c r="K9" s="22">
        <v>2</v>
      </c>
      <c r="L9" s="22">
        <f t="shared" si="2"/>
        <v>27</v>
      </c>
      <c r="M9" s="22">
        <f t="shared" si="3"/>
        <v>3</v>
      </c>
      <c r="P9" s="29">
        <v>6</v>
      </c>
      <c r="Q9" s="28">
        <v>8.5</v>
      </c>
      <c r="R9" s="28">
        <v>8.5</v>
      </c>
      <c r="S9" s="28">
        <v>6.5</v>
      </c>
      <c r="T9" s="28">
        <v>3.5</v>
      </c>
      <c r="U9" s="28">
        <v>6.5</v>
      </c>
      <c r="V9" s="28">
        <v>3.5</v>
      </c>
      <c r="W9" s="28">
        <v>1</v>
      </c>
      <c r="X9" s="28">
        <v>3.5</v>
      </c>
      <c r="Y9" s="28">
        <v>3.5</v>
      </c>
      <c r="Z9" s="20">
        <f t="shared" si="0"/>
        <v>45</v>
      </c>
      <c r="AA9" s="20">
        <f t="shared" si="1"/>
        <v>5</v>
      </c>
    </row>
    <row r="10" spans="2:27" x14ac:dyDescent="0.25">
      <c r="B10" s="22">
        <v>7</v>
      </c>
      <c r="C10" s="22">
        <v>3</v>
      </c>
      <c r="D10" s="22">
        <v>1</v>
      </c>
      <c r="E10" s="22">
        <v>4</v>
      </c>
      <c r="F10" s="22">
        <v>4</v>
      </c>
      <c r="G10" s="22">
        <v>2</v>
      </c>
      <c r="H10" s="22">
        <v>2</v>
      </c>
      <c r="I10" s="22">
        <v>1</v>
      </c>
      <c r="J10" s="22">
        <v>4</v>
      </c>
      <c r="K10" s="22">
        <v>5</v>
      </c>
      <c r="L10" s="22">
        <f t="shared" si="2"/>
        <v>26</v>
      </c>
      <c r="M10" s="22">
        <f t="shared" si="3"/>
        <v>2.8888888888888888</v>
      </c>
      <c r="P10" s="29">
        <v>7</v>
      </c>
      <c r="Q10" s="28">
        <v>7</v>
      </c>
      <c r="R10" s="28">
        <v>2</v>
      </c>
      <c r="S10" s="28">
        <v>8.5</v>
      </c>
      <c r="T10" s="28">
        <v>8.5</v>
      </c>
      <c r="U10" s="28">
        <v>5</v>
      </c>
      <c r="V10" s="28">
        <v>2</v>
      </c>
      <c r="W10" s="28">
        <v>5</v>
      </c>
      <c r="X10" s="28">
        <v>2</v>
      </c>
      <c r="Y10" s="28">
        <v>5</v>
      </c>
      <c r="Z10" s="20">
        <f t="shared" si="0"/>
        <v>45</v>
      </c>
      <c r="AA10" s="20">
        <f t="shared" si="1"/>
        <v>5</v>
      </c>
    </row>
    <row r="11" spans="2:27" x14ac:dyDescent="0.25">
      <c r="B11" s="22">
        <v>8</v>
      </c>
      <c r="C11" s="22">
        <v>4</v>
      </c>
      <c r="D11" s="22">
        <v>4</v>
      </c>
      <c r="E11" s="22">
        <v>4</v>
      </c>
      <c r="F11" s="22">
        <v>4</v>
      </c>
      <c r="G11" s="22">
        <v>4</v>
      </c>
      <c r="H11" s="22">
        <v>4</v>
      </c>
      <c r="I11" s="22">
        <v>4</v>
      </c>
      <c r="J11" s="22">
        <v>4</v>
      </c>
      <c r="K11" s="22">
        <v>4</v>
      </c>
      <c r="L11" s="22">
        <f t="shared" si="2"/>
        <v>36</v>
      </c>
      <c r="M11" s="22">
        <f t="shared" si="3"/>
        <v>4</v>
      </c>
      <c r="P11" s="29">
        <v>8</v>
      </c>
      <c r="Q11" s="28">
        <v>5</v>
      </c>
      <c r="R11" s="28">
        <v>5</v>
      </c>
      <c r="S11" s="28">
        <v>5</v>
      </c>
      <c r="T11" s="28">
        <v>5</v>
      </c>
      <c r="U11" s="28">
        <v>5</v>
      </c>
      <c r="V11" s="28">
        <v>5</v>
      </c>
      <c r="W11" s="28">
        <v>5</v>
      </c>
      <c r="X11" s="28">
        <v>5</v>
      </c>
      <c r="Y11" s="28">
        <v>5</v>
      </c>
      <c r="Z11" s="20">
        <f t="shared" si="0"/>
        <v>45</v>
      </c>
      <c r="AA11" s="20">
        <f t="shared" si="1"/>
        <v>5</v>
      </c>
    </row>
    <row r="12" spans="2:27" x14ac:dyDescent="0.25">
      <c r="B12" s="22">
        <v>9</v>
      </c>
      <c r="C12" s="22">
        <v>4</v>
      </c>
      <c r="D12" s="22">
        <v>4</v>
      </c>
      <c r="E12" s="22">
        <v>4</v>
      </c>
      <c r="F12" s="22">
        <v>4</v>
      </c>
      <c r="G12" s="22">
        <v>4</v>
      </c>
      <c r="H12" s="22">
        <v>4</v>
      </c>
      <c r="I12" s="22">
        <v>4</v>
      </c>
      <c r="J12" s="22">
        <v>4</v>
      </c>
      <c r="K12" s="22">
        <v>3</v>
      </c>
      <c r="L12" s="22">
        <f t="shared" si="2"/>
        <v>35</v>
      </c>
      <c r="M12" s="22">
        <f t="shared" si="3"/>
        <v>3.8888888888888888</v>
      </c>
      <c r="P12" s="29">
        <v>9</v>
      </c>
      <c r="Q12" s="28">
        <v>5.5</v>
      </c>
      <c r="R12" s="28">
        <v>5.5</v>
      </c>
      <c r="S12" s="28">
        <v>5.5</v>
      </c>
      <c r="T12" s="28">
        <v>5.5</v>
      </c>
      <c r="U12" s="28">
        <v>5.5</v>
      </c>
      <c r="V12" s="28">
        <v>5.5</v>
      </c>
      <c r="W12" s="28">
        <v>5.5</v>
      </c>
      <c r="X12" s="28">
        <v>5.5</v>
      </c>
      <c r="Y12" s="28">
        <v>1</v>
      </c>
      <c r="Z12" s="20">
        <f t="shared" si="0"/>
        <v>45</v>
      </c>
      <c r="AA12" s="20">
        <f t="shared" si="1"/>
        <v>5</v>
      </c>
    </row>
    <row r="13" spans="2:27" x14ac:dyDescent="0.25">
      <c r="B13" s="22">
        <v>10</v>
      </c>
      <c r="C13" s="22">
        <v>4</v>
      </c>
      <c r="D13" s="22">
        <v>2</v>
      </c>
      <c r="E13" s="22">
        <v>4</v>
      </c>
      <c r="F13" s="22">
        <v>5</v>
      </c>
      <c r="G13" s="22">
        <v>4</v>
      </c>
      <c r="H13" s="22">
        <v>2</v>
      </c>
      <c r="I13" s="22">
        <v>4</v>
      </c>
      <c r="J13" s="22">
        <v>1</v>
      </c>
      <c r="K13" s="22">
        <v>4</v>
      </c>
      <c r="L13" s="22">
        <f t="shared" si="2"/>
        <v>30</v>
      </c>
      <c r="M13" s="22">
        <f t="shared" si="3"/>
        <v>3.3333333333333335</v>
      </c>
      <c r="P13" s="29">
        <v>10</v>
      </c>
      <c r="Q13" s="28">
        <v>6</v>
      </c>
      <c r="R13" s="28">
        <v>2.5</v>
      </c>
      <c r="S13" s="28">
        <v>6</v>
      </c>
      <c r="T13" s="28">
        <v>9</v>
      </c>
      <c r="U13" s="28">
        <v>6</v>
      </c>
      <c r="V13" s="28">
        <v>2.5</v>
      </c>
      <c r="W13" s="28">
        <v>6</v>
      </c>
      <c r="X13" s="28">
        <v>1</v>
      </c>
      <c r="Y13" s="28">
        <v>6</v>
      </c>
      <c r="Z13" s="20">
        <f t="shared" si="0"/>
        <v>45</v>
      </c>
      <c r="AA13" s="20">
        <f t="shared" si="1"/>
        <v>5</v>
      </c>
    </row>
    <row r="14" spans="2:27" x14ac:dyDescent="0.25">
      <c r="B14" s="22">
        <v>11</v>
      </c>
      <c r="C14" s="22">
        <v>5</v>
      </c>
      <c r="D14" s="22">
        <v>5</v>
      </c>
      <c r="E14" s="22">
        <v>2</v>
      </c>
      <c r="F14" s="22">
        <v>2</v>
      </c>
      <c r="G14" s="22">
        <v>4</v>
      </c>
      <c r="H14" s="22">
        <v>4</v>
      </c>
      <c r="I14" s="22">
        <v>2</v>
      </c>
      <c r="J14" s="22">
        <v>5</v>
      </c>
      <c r="K14" s="22">
        <v>4</v>
      </c>
      <c r="L14" s="22">
        <f t="shared" si="2"/>
        <v>33</v>
      </c>
      <c r="M14" s="22">
        <f t="shared" si="3"/>
        <v>3.6666666666666665</v>
      </c>
      <c r="P14" s="29">
        <v>11</v>
      </c>
      <c r="Q14" s="28">
        <v>8</v>
      </c>
      <c r="R14" s="28">
        <v>8</v>
      </c>
      <c r="S14" s="28">
        <v>2</v>
      </c>
      <c r="T14" s="28">
        <v>2</v>
      </c>
      <c r="U14" s="28">
        <v>5</v>
      </c>
      <c r="V14" s="28">
        <v>5</v>
      </c>
      <c r="W14" s="28">
        <v>2</v>
      </c>
      <c r="X14" s="28">
        <v>8</v>
      </c>
      <c r="Y14" s="28">
        <v>5</v>
      </c>
      <c r="Z14" s="20">
        <f t="shared" si="0"/>
        <v>45</v>
      </c>
      <c r="AA14" s="20">
        <f t="shared" si="1"/>
        <v>5</v>
      </c>
    </row>
    <row r="15" spans="2:27" x14ac:dyDescent="0.25">
      <c r="B15" s="22">
        <v>12</v>
      </c>
      <c r="C15" s="23">
        <v>4</v>
      </c>
      <c r="D15" s="23">
        <v>2</v>
      </c>
      <c r="E15" s="23">
        <v>4</v>
      </c>
      <c r="F15" s="23">
        <v>4</v>
      </c>
      <c r="G15" s="23">
        <v>2</v>
      </c>
      <c r="H15" s="23">
        <v>5</v>
      </c>
      <c r="I15" s="23">
        <v>5</v>
      </c>
      <c r="J15" s="23">
        <v>4</v>
      </c>
      <c r="K15" s="23">
        <v>2</v>
      </c>
      <c r="L15" s="22">
        <f t="shared" si="2"/>
        <v>32</v>
      </c>
      <c r="M15" s="22">
        <f t="shared" si="3"/>
        <v>3.5555555555555554</v>
      </c>
      <c r="P15" s="29">
        <v>12</v>
      </c>
      <c r="Q15" s="28">
        <v>5.5</v>
      </c>
      <c r="R15" s="28">
        <v>2</v>
      </c>
      <c r="S15" s="28">
        <v>5.5</v>
      </c>
      <c r="T15" s="28">
        <v>5.5</v>
      </c>
      <c r="U15" s="28">
        <v>2</v>
      </c>
      <c r="V15" s="28">
        <v>8.5</v>
      </c>
      <c r="W15" s="28">
        <v>8.5</v>
      </c>
      <c r="X15" s="28">
        <v>5.5</v>
      </c>
      <c r="Y15" s="28">
        <v>2</v>
      </c>
      <c r="Z15" s="20">
        <f t="shared" si="0"/>
        <v>45</v>
      </c>
      <c r="AA15" s="20">
        <f t="shared" si="1"/>
        <v>5</v>
      </c>
    </row>
    <row r="16" spans="2:27" x14ac:dyDescent="0.25">
      <c r="B16" s="22">
        <v>13</v>
      </c>
      <c r="C16" s="22">
        <v>5</v>
      </c>
      <c r="D16" s="22">
        <v>4</v>
      </c>
      <c r="E16" s="22">
        <v>5</v>
      </c>
      <c r="F16" s="22">
        <v>4</v>
      </c>
      <c r="G16" s="22">
        <v>5</v>
      </c>
      <c r="H16" s="22">
        <v>4</v>
      </c>
      <c r="I16" s="22">
        <v>5</v>
      </c>
      <c r="J16" s="22">
        <v>4</v>
      </c>
      <c r="K16" s="22">
        <v>5</v>
      </c>
      <c r="L16" s="22">
        <f t="shared" si="2"/>
        <v>41</v>
      </c>
      <c r="M16" s="22">
        <f t="shared" si="3"/>
        <v>4.5555555555555554</v>
      </c>
      <c r="P16" s="29">
        <v>13</v>
      </c>
      <c r="Q16" s="28">
        <v>7</v>
      </c>
      <c r="R16" s="28">
        <v>2.5</v>
      </c>
      <c r="S16" s="28">
        <v>7</v>
      </c>
      <c r="T16" s="28">
        <v>2.5</v>
      </c>
      <c r="U16" s="28">
        <v>7</v>
      </c>
      <c r="V16" s="28">
        <v>2.5</v>
      </c>
      <c r="W16" s="28">
        <v>7</v>
      </c>
      <c r="X16" s="28">
        <v>2.5</v>
      </c>
      <c r="Y16" s="28">
        <v>7</v>
      </c>
      <c r="Z16" s="20">
        <f t="shared" si="0"/>
        <v>45</v>
      </c>
      <c r="AA16" s="20">
        <f t="shared" si="1"/>
        <v>5</v>
      </c>
    </row>
    <row r="17" spans="2:27" x14ac:dyDescent="0.25">
      <c r="B17" s="22">
        <v>14</v>
      </c>
      <c r="C17" s="22">
        <v>4</v>
      </c>
      <c r="D17" s="22">
        <v>4</v>
      </c>
      <c r="E17" s="22">
        <v>1</v>
      </c>
      <c r="F17" s="22">
        <v>5</v>
      </c>
      <c r="G17" s="22">
        <v>2</v>
      </c>
      <c r="H17" s="22">
        <v>2</v>
      </c>
      <c r="I17" s="22">
        <v>1</v>
      </c>
      <c r="J17" s="22">
        <v>4</v>
      </c>
      <c r="K17" s="22">
        <v>5</v>
      </c>
      <c r="L17" s="22">
        <f t="shared" si="2"/>
        <v>28</v>
      </c>
      <c r="M17" s="22">
        <f t="shared" si="3"/>
        <v>3.1111111111111112</v>
      </c>
      <c r="P17" s="29">
        <v>14</v>
      </c>
      <c r="Q17" s="28">
        <v>6</v>
      </c>
      <c r="R17" s="28">
        <v>6</v>
      </c>
      <c r="S17" s="28">
        <v>1.5</v>
      </c>
      <c r="T17" s="28">
        <v>8.5</v>
      </c>
      <c r="U17" s="28">
        <v>3.5</v>
      </c>
      <c r="V17" s="28">
        <v>3.5</v>
      </c>
      <c r="W17" s="28">
        <v>1.5</v>
      </c>
      <c r="X17" s="28">
        <v>6</v>
      </c>
      <c r="Y17" s="28">
        <v>8.5</v>
      </c>
      <c r="Z17" s="20">
        <f t="shared" si="0"/>
        <v>45</v>
      </c>
      <c r="AA17" s="20">
        <f t="shared" si="1"/>
        <v>5</v>
      </c>
    </row>
    <row r="18" spans="2:27" x14ac:dyDescent="0.25">
      <c r="B18" s="22">
        <v>15</v>
      </c>
      <c r="C18" s="22">
        <v>3</v>
      </c>
      <c r="D18" s="22">
        <v>1</v>
      </c>
      <c r="E18" s="22">
        <v>4</v>
      </c>
      <c r="F18" s="22">
        <v>4</v>
      </c>
      <c r="G18" s="22">
        <v>2</v>
      </c>
      <c r="H18" s="22">
        <v>1</v>
      </c>
      <c r="I18" s="22">
        <v>2</v>
      </c>
      <c r="J18" s="22">
        <v>1</v>
      </c>
      <c r="K18" s="22">
        <v>2</v>
      </c>
      <c r="L18" s="22">
        <f t="shared" si="2"/>
        <v>20</v>
      </c>
      <c r="M18" s="22">
        <f t="shared" si="3"/>
        <v>2.2222222222222223</v>
      </c>
      <c r="P18" s="29">
        <v>15</v>
      </c>
      <c r="Q18" s="28">
        <v>7</v>
      </c>
      <c r="R18" s="28">
        <v>2</v>
      </c>
      <c r="S18" s="28">
        <v>8.5</v>
      </c>
      <c r="T18" s="28">
        <v>8.5</v>
      </c>
      <c r="U18" s="28">
        <v>5</v>
      </c>
      <c r="V18" s="28">
        <v>2</v>
      </c>
      <c r="W18" s="28">
        <v>5</v>
      </c>
      <c r="X18" s="28">
        <v>2</v>
      </c>
      <c r="Y18" s="28">
        <v>5</v>
      </c>
      <c r="Z18" s="20">
        <f t="shared" si="0"/>
        <v>45</v>
      </c>
      <c r="AA18" s="20">
        <f t="shared" si="1"/>
        <v>5</v>
      </c>
    </row>
    <row r="19" spans="2:27" x14ac:dyDescent="0.25">
      <c r="B19" s="22">
        <v>16</v>
      </c>
      <c r="C19" s="22">
        <v>5</v>
      </c>
      <c r="D19" s="22">
        <v>5</v>
      </c>
      <c r="E19" s="22">
        <v>4</v>
      </c>
      <c r="F19" s="22">
        <v>3</v>
      </c>
      <c r="G19" s="22">
        <v>4</v>
      </c>
      <c r="H19" s="22">
        <v>5</v>
      </c>
      <c r="I19" s="22">
        <v>4</v>
      </c>
      <c r="J19" s="22">
        <v>4</v>
      </c>
      <c r="K19" s="22">
        <v>2</v>
      </c>
      <c r="L19" s="22">
        <f t="shared" si="2"/>
        <v>36</v>
      </c>
      <c r="M19" s="22">
        <f t="shared" si="3"/>
        <v>4</v>
      </c>
      <c r="P19" s="29">
        <v>16</v>
      </c>
      <c r="Q19" s="28">
        <v>8</v>
      </c>
      <c r="R19" s="28">
        <v>8</v>
      </c>
      <c r="S19" s="28">
        <v>4.5</v>
      </c>
      <c r="T19" s="28">
        <v>2</v>
      </c>
      <c r="U19" s="28">
        <v>4.5</v>
      </c>
      <c r="V19" s="28">
        <v>8</v>
      </c>
      <c r="W19" s="28">
        <v>4.5</v>
      </c>
      <c r="X19" s="28">
        <v>4.5</v>
      </c>
      <c r="Y19" s="28">
        <v>1</v>
      </c>
      <c r="Z19" s="20">
        <f t="shared" si="0"/>
        <v>45</v>
      </c>
      <c r="AA19" s="20">
        <f t="shared" si="1"/>
        <v>5</v>
      </c>
    </row>
    <row r="20" spans="2:27" x14ac:dyDescent="0.25">
      <c r="B20" s="22">
        <v>17</v>
      </c>
      <c r="C20" s="22">
        <v>5</v>
      </c>
      <c r="D20" s="22">
        <v>2</v>
      </c>
      <c r="E20" s="22">
        <v>4</v>
      </c>
      <c r="F20" s="22">
        <v>2</v>
      </c>
      <c r="G20" s="22">
        <v>5</v>
      </c>
      <c r="H20" s="22">
        <v>4</v>
      </c>
      <c r="I20" s="22">
        <v>5</v>
      </c>
      <c r="J20" s="22">
        <v>4</v>
      </c>
      <c r="K20" s="22">
        <v>4</v>
      </c>
      <c r="L20" s="22">
        <f t="shared" si="2"/>
        <v>35</v>
      </c>
      <c r="M20" s="22">
        <f t="shared" si="3"/>
        <v>3.8888888888888888</v>
      </c>
      <c r="P20" s="29">
        <v>17</v>
      </c>
      <c r="Q20" s="28">
        <v>8</v>
      </c>
      <c r="R20" s="28">
        <v>1.5</v>
      </c>
      <c r="S20" s="28">
        <v>4.5</v>
      </c>
      <c r="T20" s="28">
        <v>1.5</v>
      </c>
      <c r="U20" s="28">
        <v>8</v>
      </c>
      <c r="V20" s="28">
        <v>4.5</v>
      </c>
      <c r="W20" s="28">
        <v>8</v>
      </c>
      <c r="X20" s="28">
        <v>4.5</v>
      </c>
      <c r="Y20" s="28">
        <v>4.5</v>
      </c>
      <c r="Z20" s="20">
        <f t="shared" si="0"/>
        <v>45</v>
      </c>
      <c r="AA20" s="20">
        <f t="shared" si="1"/>
        <v>5</v>
      </c>
    </row>
    <row r="21" spans="2:27" x14ac:dyDescent="0.25">
      <c r="B21" s="22">
        <v>18</v>
      </c>
      <c r="C21" s="22">
        <v>2</v>
      </c>
      <c r="D21" s="22">
        <v>4</v>
      </c>
      <c r="E21" s="22">
        <v>2</v>
      </c>
      <c r="F21" s="22">
        <v>2</v>
      </c>
      <c r="G21" s="22">
        <v>2</v>
      </c>
      <c r="H21" s="22">
        <v>4</v>
      </c>
      <c r="I21" s="22">
        <v>4</v>
      </c>
      <c r="J21" s="22">
        <v>2</v>
      </c>
      <c r="K21" s="22">
        <v>5</v>
      </c>
      <c r="L21" s="22">
        <f t="shared" si="2"/>
        <v>27</v>
      </c>
      <c r="M21" s="22">
        <f t="shared" si="3"/>
        <v>3</v>
      </c>
      <c r="P21" s="29">
        <v>18</v>
      </c>
      <c r="Q21" s="28">
        <v>3</v>
      </c>
      <c r="R21" s="28">
        <v>6.5</v>
      </c>
      <c r="S21" s="28">
        <v>3</v>
      </c>
      <c r="T21" s="28">
        <v>6.5</v>
      </c>
      <c r="U21" s="28">
        <v>9</v>
      </c>
      <c r="V21" s="28">
        <v>6.5</v>
      </c>
      <c r="W21" s="28">
        <v>6.5</v>
      </c>
      <c r="X21" s="28">
        <v>3</v>
      </c>
      <c r="Y21" s="28">
        <v>1</v>
      </c>
      <c r="Z21" s="20">
        <f t="shared" si="0"/>
        <v>45</v>
      </c>
      <c r="AA21" s="20">
        <f t="shared" si="1"/>
        <v>5</v>
      </c>
    </row>
    <row r="22" spans="2:27" x14ac:dyDescent="0.25">
      <c r="B22" s="22">
        <v>19</v>
      </c>
      <c r="C22" s="22">
        <v>5</v>
      </c>
      <c r="D22" s="22">
        <v>2</v>
      </c>
      <c r="E22" s="22">
        <v>4</v>
      </c>
      <c r="F22" s="22">
        <v>2</v>
      </c>
      <c r="G22" s="22">
        <v>5</v>
      </c>
      <c r="H22" s="22">
        <v>4</v>
      </c>
      <c r="I22" s="22">
        <v>5</v>
      </c>
      <c r="J22" s="22">
        <v>4</v>
      </c>
      <c r="K22" s="22">
        <v>4</v>
      </c>
      <c r="L22" s="22">
        <f t="shared" si="2"/>
        <v>35</v>
      </c>
      <c r="M22" s="22">
        <f t="shared" si="3"/>
        <v>3.8888888888888888</v>
      </c>
      <c r="P22" s="29">
        <v>19</v>
      </c>
      <c r="Q22" s="28">
        <v>8</v>
      </c>
      <c r="R22" s="28">
        <v>1.5</v>
      </c>
      <c r="S22" s="28">
        <v>4.5</v>
      </c>
      <c r="T22" s="28">
        <v>1.5</v>
      </c>
      <c r="U22" s="28">
        <v>8</v>
      </c>
      <c r="V22" s="28">
        <v>4.5</v>
      </c>
      <c r="W22" s="28">
        <v>8</v>
      </c>
      <c r="X22" s="28">
        <v>4.5</v>
      </c>
      <c r="Y22" s="28">
        <v>4.5</v>
      </c>
      <c r="Z22" s="20">
        <f t="shared" si="0"/>
        <v>45</v>
      </c>
      <c r="AA22" s="20">
        <f t="shared" si="1"/>
        <v>5</v>
      </c>
    </row>
    <row r="23" spans="2:27" x14ac:dyDescent="0.25">
      <c r="B23" s="22">
        <v>20</v>
      </c>
      <c r="C23" s="22">
        <v>4</v>
      </c>
      <c r="D23" s="22">
        <v>4</v>
      </c>
      <c r="E23" s="22">
        <v>5</v>
      </c>
      <c r="F23" s="22">
        <v>3</v>
      </c>
      <c r="G23" s="22">
        <v>5</v>
      </c>
      <c r="H23" s="22">
        <v>4</v>
      </c>
      <c r="I23" s="22">
        <v>5</v>
      </c>
      <c r="J23" s="22">
        <v>5</v>
      </c>
      <c r="K23" s="22">
        <v>5</v>
      </c>
      <c r="L23" s="22">
        <f t="shared" si="2"/>
        <v>40</v>
      </c>
      <c r="M23" s="22">
        <f t="shared" si="3"/>
        <v>4.4444444444444446</v>
      </c>
      <c r="P23" s="29">
        <v>20</v>
      </c>
      <c r="Q23" s="28">
        <v>3</v>
      </c>
      <c r="R23" s="28">
        <v>3</v>
      </c>
      <c r="S23" s="28">
        <v>7</v>
      </c>
      <c r="T23" s="28">
        <v>1</v>
      </c>
      <c r="U23" s="28">
        <v>7</v>
      </c>
      <c r="V23" s="28">
        <v>3</v>
      </c>
      <c r="W23" s="28">
        <v>7</v>
      </c>
      <c r="X23" s="28">
        <v>7</v>
      </c>
      <c r="Y23" s="28">
        <v>7</v>
      </c>
      <c r="Z23" s="20">
        <f t="shared" si="0"/>
        <v>45</v>
      </c>
      <c r="AA23" s="20">
        <f t="shared" si="1"/>
        <v>5</v>
      </c>
    </row>
    <row r="24" spans="2:27" x14ac:dyDescent="0.25">
      <c r="B24" s="22">
        <v>21</v>
      </c>
      <c r="C24" s="53">
        <v>5</v>
      </c>
      <c r="D24" s="53">
        <v>5</v>
      </c>
      <c r="E24" s="53">
        <v>2</v>
      </c>
      <c r="F24" s="53">
        <v>5</v>
      </c>
      <c r="G24" s="53">
        <v>2</v>
      </c>
      <c r="H24" s="53">
        <v>5</v>
      </c>
      <c r="I24" s="53">
        <v>4</v>
      </c>
      <c r="J24" s="53">
        <v>4</v>
      </c>
      <c r="K24" s="53">
        <v>5</v>
      </c>
      <c r="L24" s="22">
        <f t="shared" si="2"/>
        <v>37</v>
      </c>
      <c r="M24" s="22">
        <f t="shared" si="3"/>
        <v>4.1111111111111107</v>
      </c>
      <c r="P24" s="29">
        <v>21</v>
      </c>
      <c r="Q24" s="28">
        <v>7</v>
      </c>
      <c r="R24" s="28">
        <v>7</v>
      </c>
      <c r="S24" s="28">
        <v>1.5</v>
      </c>
      <c r="T24" s="28">
        <v>7</v>
      </c>
      <c r="U24" s="28">
        <v>1.5</v>
      </c>
      <c r="V24" s="28">
        <v>7</v>
      </c>
      <c r="W24" s="28">
        <v>3.5</v>
      </c>
      <c r="X24" s="28">
        <v>3.5</v>
      </c>
      <c r="Y24" s="28">
        <v>7</v>
      </c>
      <c r="Z24" s="20">
        <f t="shared" si="0"/>
        <v>45</v>
      </c>
      <c r="AA24" s="20">
        <f t="shared" si="1"/>
        <v>5</v>
      </c>
    </row>
    <row r="25" spans="2:27" x14ac:dyDescent="0.25">
      <c r="B25" s="22">
        <v>22</v>
      </c>
      <c r="C25" s="53">
        <v>5</v>
      </c>
      <c r="D25" s="53">
        <v>5</v>
      </c>
      <c r="E25" s="53">
        <v>4</v>
      </c>
      <c r="F25" s="53">
        <v>4</v>
      </c>
      <c r="G25" s="53">
        <v>4</v>
      </c>
      <c r="H25" s="53">
        <v>4</v>
      </c>
      <c r="I25" s="53">
        <v>4</v>
      </c>
      <c r="J25" s="53">
        <v>4</v>
      </c>
      <c r="K25" s="53">
        <v>4</v>
      </c>
      <c r="L25" s="22">
        <f t="shared" si="2"/>
        <v>38</v>
      </c>
      <c r="M25" s="22">
        <f t="shared" si="3"/>
        <v>4.2222222222222223</v>
      </c>
      <c r="P25" s="29">
        <v>22</v>
      </c>
      <c r="Q25" s="28">
        <v>8.5</v>
      </c>
      <c r="R25" s="28">
        <v>8.5</v>
      </c>
      <c r="S25" s="28">
        <v>4</v>
      </c>
      <c r="T25" s="28">
        <v>4</v>
      </c>
      <c r="U25" s="28">
        <v>4</v>
      </c>
      <c r="V25" s="28">
        <v>4</v>
      </c>
      <c r="W25" s="28">
        <v>4</v>
      </c>
      <c r="X25" s="28">
        <v>4</v>
      </c>
      <c r="Y25" s="28">
        <v>4</v>
      </c>
      <c r="Z25" s="20">
        <f t="shared" si="0"/>
        <v>45</v>
      </c>
      <c r="AA25" s="20">
        <f t="shared" si="1"/>
        <v>5</v>
      </c>
    </row>
    <row r="26" spans="2:27" x14ac:dyDescent="0.25">
      <c r="B26" s="22">
        <v>23</v>
      </c>
      <c r="C26" s="53">
        <v>5</v>
      </c>
      <c r="D26" s="53">
        <v>5</v>
      </c>
      <c r="E26" s="53">
        <v>5</v>
      </c>
      <c r="F26" s="53">
        <v>4</v>
      </c>
      <c r="G26" s="53">
        <v>5</v>
      </c>
      <c r="H26" s="53">
        <v>4</v>
      </c>
      <c r="I26" s="53">
        <v>4</v>
      </c>
      <c r="J26" s="53">
        <v>4</v>
      </c>
      <c r="K26" s="53">
        <v>2</v>
      </c>
      <c r="L26" s="22">
        <f t="shared" si="2"/>
        <v>38</v>
      </c>
      <c r="M26" s="22">
        <f t="shared" si="3"/>
        <v>4.2222222222222223</v>
      </c>
      <c r="P26" s="29">
        <v>23</v>
      </c>
      <c r="Q26" s="28">
        <v>4.5</v>
      </c>
      <c r="R26" s="28">
        <v>9</v>
      </c>
      <c r="S26" s="28">
        <v>4.5</v>
      </c>
      <c r="T26" s="28">
        <v>8</v>
      </c>
      <c r="U26" s="28">
        <v>4.5</v>
      </c>
      <c r="V26" s="28">
        <v>4.5</v>
      </c>
      <c r="W26" s="28">
        <v>4.5</v>
      </c>
      <c r="X26" s="28">
        <v>4.5</v>
      </c>
      <c r="Y26" s="28">
        <v>1</v>
      </c>
      <c r="Z26" s="20">
        <f t="shared" si="0"/>
        <v>45</v>
      </c>
      <c r="AA26" s="20">
        <f t="shared" si="1"/>
        <v>5</v>
      </c>
    </row>
    <row r="27" spans="2:27" x14ac:dyDescent="0.25">
      <c r="B27" s="22">
        <v>24</v>
      </c>
      <c r="C27" s="22">
        <v>2</v>
      </c>
      <c r="D27" s="22">
        <v>3</v>
      </c>
      <c r="E27" s="22">
        <v>2</v>
      </c>
      <c r="F27" s="22">
        <v>2</v>
      </c>
      <c r="G27" s="22">
        <v>2</v>
      </c>
      <c r="H27" s="22">
        <v>2</v>
      </c>
      <c r="I27" s="22">
        <v>2</v>
      </c>
      <c r="J27" s="22">
        <v>2</v>
      </c>
      <c r="K27" s="22">
        <v>2</v>
      </c>
      <c r="L27" s="22">
        <f t="shared" si="2"/>
        <v>19</v>
      </c>
      <c r="M27" s="22">
        <f t="shared" si="3"/>
        <v>2.1111111111111112</v>
      </c>
      <c r="P27" s="29">
        <v>24</v>
      </c>
      <c r="Q27" s="28">
        <v>4.5</v>
      </c>
      <c r="R27" s="28">
        <v>9</v>
      </c>
      <c r="S27" s="28">
        <v>4.5</v>
      </c>
      <c r="T27" s="28">
        <v>4.5</v>
      </c>
      <c r="U27" s="28">
        <v>4.5</v>
      </c>
      <c r="V27" s="28">
        <v>4.5</v>
      </c>
      <c r="W27" s="28">
        <v>4.5</v>
      </c>
      <c r="X27" s="28">
        <v>4.5</v>
      </c>
      <c r="Y27" s="28">
        <v>4.5</v>
      </c>
      <c r="Z27" s="20">
        <f t="shared" si="0"/>
        <v>45</v>
      </c>
      <c r="AA27" s="20">
        <f t="shared" si="1"/>
        <v>5</v>
      </c>
    </row>
    <row r="28" spans="2:27" x14ac:dyDescent="0.25">
      <c r="B28" s="22">
        <v>25</v>
      </c>
      <c r="C28" s="53">
        <v>5</v>
      </c>
      <c r="D28" s="53">
        <v>5</v>
      </c>
      <c r="E28" s="53">
        <v>5</v>
      </c>
      <c r="F28" s="53">
        <v>4</v>
      </c>
      <c r="G28" s="53">
        <v>2</v>
      </c>
      <c r="H28" s="53">
        <v>2</v>
      </c>
      <c r="I28" s="53">
        <v>2</v>
      </c>
      <c r="J28" s="53">
        <v>4</v>
      </c>
      <c r="K28" s="53">
        <v>4</v>
      </c>
      <c r="L28" s="22">
        <f t="shared" si="2"/>
        <v>33</v>
      </c>
      <c r="M28" s="22">
        <f t="shared" si="3"/>
        <v>3.6666666666666665</v>
      </c>
      <c r="P28" s="29">
        <v>25</v>
      </c>
      <c r="Q28" s="28">
        <v>8</v>
      </c>
      <c r="R28" s="28">
        <v>8</v>
      </c>
      <c r="S28" s="28">
        <v>8</v>
      </c>
      <c r="T28" s="28">
        <v>5</v>
      </c>
      <c r="U28" s="28">
        <v>2</v>
      </c>
      <c r="V28" s="28">
        <v>2</v>
      </c>
      <c r="W28" s="28">
        <v>2</v>
      </c>
      <c r="X28" s="28">
        <v>5</v>
      </c>
      <c r="Y28" s="28">
        <v>5</v>
      </c>
      <c r="Z28" s="20">
        <f t="shared" si="0"/>
        <v>45</v>
      </c>
      <c r="AA28" s="20">
        <f t="shared" si="1"/>
        <v>5</v>
      </c>
    </row>
    <row r="29" spans="2:27" x14ac:dyDescent="0.25">
      <c r="B29" s="22">
        <v>26</v>
      </c>
      <c r="C29" s="53">
        <v>4</v>
      </c>
      <c r="D29" s="53">
        <v>1</v>
      </c>
      <c r="E29" s="53">
        <v>2</v>
      </c>
      <c r="F29" s="53">
        <v>5</v>
      </c>
      <c r="G29" s="53">
        <v>2</v>
      </c>
      <c r="H29" s="53">
        <v>5</v>
      </c>
      <c r="I29" s="53">
        <v>2</v>
      </c>
      <c r="J29" s="53">
        <v>5</v>
      </c>
      <c r="K29" s="53">
        <v>1</v>
      </c>
      <c r="L29" s="22">
        <f t="shared" si="2"/>
        <v>27</v>
      </c>
      <c r="M29" s="22">
        <f t="shared" si="3"/>
        <v>3</v>
      </c>
      <c r="P29" s="29">
        <v>26</v>
      </c>
      <c r="Q29" s="28">
        <v>6</v>
      </c>
      <c r="R29" s="28">
        <v>1.5</v>
      </c>
      <c r="S29" s="28">
        <v>4</v>
      </c>
      <c r="T29" s="28">
        <v>8</v>
      </c>
      <c r="U29" s="28">
        <v>4</v>
      </c>
      <c r="V29" s="28">
        <v>8</v>
      </c>
      <c r="W29" s="28">
        <v>4</v>
      </c>
      <c r="X29" s="28">
        <v>8</v>
      </c>
      <c r="Y29" s="28">
        <v>1.5</v>
      </c>
      <c r="Z29" s="20">
        <f t="shared" si="0"/>
        <v>45</v>
      </c>
      <c r="AA29" s="20">
        <f t="shared" si="1"/>
        <v>5</v>
      </c>
    </row>
    <row r="30" spans="2:27" x14ac:dyDescent="0.25">
      <c r="B30" s="22">
        <v>27</v>
      </c>
      <c r="C30" s="53">
        <v>5</v>
      </c>
      <c r="D30" s="53">
        <v>2</v>
      </c>
      <c r="E30" s="53">
        <v>4</v>
      </c>
      <c r="F30" s="53">
        <v>4</v>
      </c>
      <c r="G30" s="53">
        <v>5</v>
      </c>
      <c r="H30" s="53">
        <v>5</v>
      </c>
      <c r="I30" s="53">
        <v>5</v>
      </c>
      <c r="J30" s="53">
        <v>2</v>
      </c>
      <c r="K30" s="53">
        <v>4</v>
      </c>
      <c r="L30" s="22">
        <f t="shared" si="2"/>
        <v>36</v>
      </c>
      <c r="M30" s="22">
        <f t="shared" si="3"/>
        <v>4</v>
      </c>
      <c r="P30" s="29">
        <v>27</v>
      </c>
      <c r="Q30" s="28">
        <v>7.5</v>
      </c>
      <c r="R30" s="28">
        <v>1.5</v>
      </c>
      <c r="S30" s="28">
        <v>4</v>
      </c>
      <c r="T30" s="28">
        <v>4</v>
      </c>
      <c r="U30" s="28">
        <v>7.5</v>
      </c>
      <c r="V30" s="28">
        <v>7.5</v>
      </c>
      <c r="W30" s="28">
        <v>7.5</v>
      </c>
      <c r="X30" s="28">
        <v>1.5</v>
      </c>
      <c r="Y30" s="28">
        <v>4</v>
      </c>
      <c r="Z30" s="20">
        <f t="shared" si="0"/>
        <v>45</v>
      </c>
      <c r="AA30" s="20">
        <f t="shared" si="1"/>
        <v>5</v>
      </c>
    </row>
    <row r="31" spans="2:27" x14ac:dyDescent="0.25">
      <c r="B31" s="22">
        <v>28</v>
      </c>
      <c r="C31" s="22">
        <v>5</v>
      </c>
      <c r="D31" s="22">
        <v>5</v>
      </c>
      <c r="E31" s="22">
        <v>4</v>
      </c>
      <c r="F31" s="22">
        <v>2</v>
      </c>
      <c r="G31" s="22">
        <v>5</v>
      </c>
      <c r="H31" s="22">
        <v>2</v>
      </c>
      <c r="I31" s="22">
        <v>2</v>
      </c>
      <c r="J31" s="22">
        <v>3</v>
      </c>
      <c r="K31" s="22">
        <v>2</v>
      </c>
      <c r="L31" s="22">
        <f t="shared" si="2"/>
        <v>30</v>
      </c>
      <c r="M31" s="22">
        <f t="shared" si="3"/>
        <v>3.3333333333333335</v>
      </c>
      <c r="P31" s="29">
        <v>28</v>
      </c>
      <c r="Q31" s="28">
        <v>8</v>
      </c>
      <c r="R31" s="28">
        <v>8</v>
      </c>
      <c r="S31" s="28">
        <v>6</v>
      </c>
      <c r="T31" s="28">
        <v>2.5</v>
      </c>
      <c r="U31" s="28">
        <v>8</v>
      </c>
      <c r="V31" s="28">
        <v>2.5</v>
      </c>
      <c r="W31" s="28">
        <v>2.5</v>
      </c>
      <c r="X31" s="28">
        <v>5</v>
      </c>
      <c r="Y31" s="28">
        <v>2.5</v>
      </c>
      <c r="Z31" s="20">
        <f t="shared" si="0"/>
        <v>45</v>
      </c>
      <c r="AA31" s="20">
        <f t="shared" si="1"/>
        <v>5</v>
      </c>
    </row>
    <row r="32" spans="2:27" x14ac:dyDescent="0.25">
      <c r="B32" s="22">
        <v>29</v>
      </c>
      <c r="C32" s="53">
        <v>2</v>
      </c>
      <c r="D32" s="53">
        <v>4</v>
      </c>
      <c r="E32" s="53">
        <v>2</v>
      </c>
      <c r="F32" s="53">
        <v>2</v>
      </c>
      <c r="G32" s="53">
        <v>2</v>
      </c>
      <c r="H32" s="53">
        <v>4</v>
      </c>
      <c r="I32" s="53">
        <v>4</v>
      </c>
      <c r="J32" s="53">
        <v>2</v>
      </c>
      <c r="K32" s="53">
        <v>5</v>
      </c>
      <c r="L32" s="22">
        <f t="shared" si="2"/>
        <v>27</v>
      </c>
      <c r="M32" s="22">
        <f t="shared" si="3"/>
        <v>3</v>
      </c>
      <c r="P32" s="29">
        <v>29</v>
      </c>
      <c r="Q32" s="28">
        <v>3</v>
      </c>
      <c r="R32" s="28">
        <v>6.5</v>
      </c>
      <c r="S32" s="28">
        <v>3</v>
      </c>
      <c r="T32" s="28">
        <v>6.5</v>
      </c>
      <c r="U32" s="28">
        <v>9</v>
      </c>
      <c r="V32" s="28">
        <v>6.5</v>
      </c>
      <c r="W32" s="28">
        <v>6.5</v>
      </c>
      <c r="X32" s="28">
        <v>3</v>
      </c>
      <c r="Y32" s="28">
        <v>1</v>
      </c>
      <c r="Z32" s="20">
        <f t="shared" si="0"/>
        <v>45</v>
      </c>
      <c r="AA32" s="20">
        <f t="shared" si="1"/>
        <v>5</v>
      </c>
    </row>
    <row r="33" spans="2:27" x14ac:dyDescent="0.25">
      <c r="B33" s="22">
        <v>30</v>
      </c>
      <c r="C33" s="22">
        <v>2</v>
      </c>
      <c r="D33" s="22">
        <v>4</v>
      </c>
      <c r="E33" s="22">
        <v>2</v>
      </c>
      <c r="F33" s="22">
        <v>2</v>
      </c>
      <c r="G33" s="22">
        <v>2</v>
      </c>
      <c r="H33" s="22">
        <v>4</v>
      </c>
      <c r="I33" s="22">
        <v>4</v>
      </c>
      <c r="J33" s="22">
        <v>2</v>
      </c>
      <c r="K33" s="22">
        <v>5</v>
      </c>
      <c r="L33" s="22">
        <f t="shared" si="2"/>
        <v>27</v>
      </c>
      <c r="M33" s="22">
        <f t="shared" si="3"/>
        <v>3</v>
      </c>
      <c r="P33" s="29">
        <v>30</v>
      </c>
      <c r="Q33" s="28">
        <v>3</v>
      </c>
      <c r="R33" s="28">
        <v>6.5</v>
      </c>
      <c r="S33" s="28">
        <v>3</v>
      </c>
      <c r="T33" s="28">
        <v>6.5</v>
      </c>
      <c r="U33" s="28">
        <v>9</v>
      </c>
      <c r="V33" s="28">
        <v>6.5</v>
      </c>
      <c r="W33" s="28">
        <v>6.5</v>
      </c>
      <c r="X33" s="28">
        <v>3</v>
      </c>
      <c r="Y33" s="28">
        <v>1</v>
      </c>
      <c r="Z33" s="20">
        <f t="shared" si="0"/>
        <v>45</v>
      </c>
      <c r="AA33" s="20">
        <f t="shared" si="1"/>
        <v>5</v>
      </c>
    </row>
    <row r="34" spans="2:27" x14ac:dyDescent="0.25">
      <c r="B34" s="27" t="s">
        <v>24</v>
      </c>
      <c r="C34" s="27">
        <f t="shared" ref="C34:L34" si="4">SUM(C4:C33)</f>
        <v>119</v>
      </c>
      <c r="D34" s="27">
        <f t="shared" si="4"/>
        <v>109</v>
      </c>
      <c r="E34" s="27">
        <f t="shared" si="4"/>
        <v>101</v>
      </c>
      <c r="F34" s="27">
        <f t="shared" si="4"/>
        <v>98</v>
      </c>
      <c r="G34" s="27">
        <f t="shared" si="4"/>
        <v>104</v>
      </c>
      <c r="H34" s="27">
        <f t="shared" si="4"/>
        <v>106</v>
      </c>
      <c r="I34" s="27">
        <f t="shared" si="4"/>
        <v>102</v>
      </c>
      <c r="J34" s="27">
        <f t="shared" si="4"/>
        <v>97</v>
      </c>
      <c r="K34" s="27">
        <f t="shared" si="4"/>
        <v>106</v>
      </c>
      <c r="L34" s="27">
        <f t="shared" si="4"/>
        <v>942</v>
      </c>
      <c r="M34" s="27"/>
      <c r="P34" s="20" t="s">
        <v>21</v>
      </c>
      <c r="Q34" s="30">
        <f>SUM(Q4:Q33)</f>
        <v>180.5</v>
      </c>
      <c r="R34" s="30">
        <f t="shared" ref="R34:Z34" si="5">SUM(R4:R33)</f>
        <v>163</v>
      </c>
      <c r="S34" s="30">
        <f t="shared" si="5"/>
        <v>142</v>
      </c>
      <c r="T34" s="30">
        <f t="shared" si="5"/>
        <v>151</v>
      </c>
      <c r="U34" s="30">
        <f t="shared" si="5"/>
        <v>177</v>
      </c>
      <c r="V34" s="30">
        <f t="shared" si="5"/>
        <v>147.5</v>
      </c>
      <c r="W34" s="30">
        <f>SUM(W4:W33)</f>
        <v>151.5</v>
      </c>
      <c r="X34" s="30">
        <f t="shared" si="5"/>
        <v>123</v>
      </c>
      <c r="Y34" s="30">
        <f t="shared" si="5"/>
        <v>114.5</v>
      </c>
      <c r="Z34" s="20">
        <f t="shared" si="5"/>
        <v>1350</v>
      </c>
      <c r="AA34" s="20"/>
    </row>
    <row r="35" spans="2:27" x14ac:dyDescent="0.25">
      <c r="B35" s="27" t="s">
        <v>26</v>
      </c>
      <c r="C35" s="27">
        <f t="shared" ref="C35:K35" si="6">AVERAGE(C4:C33)</f>
        <v>3.9666666666666668</v>
      </c>
      <c r="D35" s="27">
        <f t="shared" si="6"/>
        <v>3.6333333333333333</v>
      </c>
      <c r="E35" s="27">
        <f t="shared" si="6"/>
        <v>3.3666666666666667</v>
      </c>
      <c r="F35" s="27">
        <f t="shared" si="6"/>
        <v>3.2666666666666666</v>
      </c>
      <c r="G35" s="27">
        <f t="shared" si="6"/>
        <v>3.4666666666666668</v>
      </c>
      <c r="H35" s="27">
        <f t="shared" si="6"/>
        <v>3.5333333333333332</v>
      </c>
      <c r="I35" s="27">
        <f t="shared" si="6"/>
        <v>3.4</v>
      </c>
      <c r="J35" s="27">
        <f t="shared" si="6"/>
        <v>3.2333333333333334</v>
      </c>
      <c r="K35" s="27">
        <f t="shared" si="6"/>
        <v>3.5333333333333332</v>
      </c>
      <c r="L35" s="27"/>
      <c r="M35" s="27"/>
      <c r="P35" s="20" t="s">
        <v>83</v>
      </c>
      <c r="Q35" s="30">
        <f>AVERAGE(Q4:Q33)</f>
        <v>6.0166666666666666</v>
      </c>
      <c r="R35" s="30">
        <f t="shared" ref="R35:Y35" si="7">AVERAGE(R4:R33)</f>
        <v>5.4333333333333336</v>
      </c>
      <c r="S35" s="30">
        <f t="shared" si="7"/>
        <v>4.7333333333333334</v>
      </c>
      <c r="T35" s="30">
        <f t="shared" si="7"/>
        <v>5.0333333333333332</v>
      </c>
      <c r="U35" s="30">
        <f t="shared" si="7"/>
        <v>5.9</v>
      </c>
      <c r="V35" s="30">
        <f t="shared" si="7"/>
        <v>4.916666666666667</v>
      </c>
      <c r="W35" s="30">
        <f t="shared" si="7"/>
        <v>5.05</v>
      </c>
      <c r="X35" s="30">
        <f t="shared" si="7"/>
        <v>4.0999999999999996</v>
      </c>
      <c r="Y35" s="30">
        <f t="shared" si="7"/>
        <v>3.8166666666666669</v>
      </c>
      <c r="Z35" s="20"/>
      <c r="AA35" s="20"/>
    </row>
    <row r="39" spans="2:27" x14ac:dyDescent="0.25">
      <c r="K39" t="s">
        <v>84</v>
      </c>
      <c r="L39">
        <f>(12/((30*9)*(9+1))*SUMSQ(Q34:Y34)-3*(30)*(9+1))</f>
        <v>17.293333333333294</v>
      </c>
      <c r="O39" s="119" t="s">
        <v>23</v>
      </c>
      <c r="P39" s="120"/>
      <c r="Q39" s="120"/>
      <c r="R39" s="120"/>
      <c r="S39" s="120"/>
      <c r="T39" s="121"/>
      <c r="U39" s="20" t="s">
        <v>97</v>
      </c>
      <c r="V39" s="20" t="s">
        <v>98</v>
      </c>
      <c r="W39" s="20"/>
      <c r="X39" s="99" t="s">
        <v>143</v>
      </c>
      <c r="Y39" s="38"/>
      <c r="Z39" s="38"/>
    </row>
    <row r="40" spans="2:27" x14ac:dyDescent="0.25">
      <c r="K40" t="s">
        <v>85</v>
      </c>
      <c r="L40">
        <f>_xlfn.CHISQ.INV.RT(0.05,8)</f>
        <v>15.507313055865453</v>
      </c>
      <c r="O40" s="125" t="s">
        <v>88</v>
      </c>
      <c r="P40" s="125"/>
      <c r="Q40" s="125"/>
      <c r="R40" s="125"/>
      <c r="S40" s="125"/>
      <c r="T40" s="125"/>
      <c r="U40" s="35">
        <f>C35</f>
        <v>3.9666666666666668</v>
      </c>
      <c r="V40" s="43">
        <f>Q34</f>
        <v>180.5</v>
      </c>
      <c r="W40" s="20">
        <v>114.5</v>
      </c>
      <c r="X40" s="99" t="s">
        <v>64</v>
      </c>
      <c r="Y40" s="51">
        <f>W40+U49</f>
        <v>149.39571965155613</v>
      </c>
      <c r="Z40" s="38"/>
    </row>
    <row r="41" spans="2:27" x14ac:dyDescent="0.25">
      <c r="K41" t="s">
        <v>86</v>
      </c>
      <c r="L41" t="s">
        <v>87</v>
      </c>
      <c r="O41" s="125" t="s">
        <v>89</v>
      </c>
      <c r="P41" s="125"/>
      <c r="Q41" s="125"/>
      <c r="R41" s="125"/>
      <c r="S41" s="125"/>
      <c r="T41" s="125"/>
      <c r="U41" s="35">
        <f>D35</f>
        <v>3.6333333333333333</v>
      </c>
      <c r="V41" s="43">
        <f>R34</f>
        <v>163</v>
      </c>
      <c r="W41" s="20">
        <v>123</v>
      </c>
      <c r="X41" s="99" t="s">
        <v>64</v>
      </c>
      <c r="Y41" s="38"/>
      <c r="Z41" s="38"/>
    </row>
    <row r="42" spans="2:27" x14ac:dyDescent="0.25">
      <c r="O42" s="125" t="s">
        <v>90</v>
      </c>
      <c r="P42" s="125"/>
      <c r="Q42" s="125"/>
      <c r="R42" s="125"/>
      <c r="S42" s="125"/>
      <c r="T42" s="125"/>
      <c r="U42" s="35">
        <f>E35</f>
        <v>3.3666666666666667</v>
      </c>
      <c r="V42" s="43">
        <f>S34</f>
        <v>142</v>
      </c>
      <c r="W42" s="20">
        <v>142</v>
      </c>
      <c r="X42" s="99" t="s">
        <v>64</v>
      </c>
      <c r="Y42" s="38"/>
      <c r="Z42" s="38"/>
    </row>
    <row r="43" spans="2:27" x14ac:dyDescent="0.25">
      <c r="O43" s="125" t="s">
        <v>91</v>
      </c>
      <c r="P43" s="125"/>
      <c r="Q43" s="125"/>
      <c r="R43" s="125"/>
      <c r="S43" s="125"/>
      <c r="T43" s="125"/>
      <c r="U43" s="35">
        <f>F35</f>
        <v>3.2666666666666666</v>
      </c>
      <c r="V43" s="43">
        <f>T34</f>
        <v>151</v>
      </c>
      <c r="W43" s="20">
        <v>147.5</v>
      </c>
      <c r="X43" s="99" t="s">
        <v>64</v>
      </c>
      <c r="Y43" s="38"/>
      <c r="Z43" s="38"/>
    </row>
    <row r="44" spans="2:27" x14ac:dyDescent="0.25">
      <c r="O44" s="125" t="s">
        <v>92</v>
      </c>
      <c r="P44" s="125"/>
      <c r="Q44" s="125"/>
      <c r="R44" s="125"/>
      <c r="S44" s="125"/>
      <c r="T44" s="125"/>
      <c r="U44" s="35">
        <f>G35</f>
        <v>3.4666666666666668</v>
      </c>
      <c r="V44" s="43">
        <f>U34</f>
        <v>177</v>
      </c>
      <c r="W44" s="20">
        <v>151</v>
      </c>
      <c r="X44" s="99" t="s">
        <v>65</v>
      </c>
      <c r="Y44" s="38">
        <f>W44+U49</f>
        <v>185.89571965155613</v>
      </c>
      <c r="Z44" s="38">
        <f>W44-U49</f>
        <v>116.10428034844388</v>
      </c>
    </row>
    <row r="45" spans="2:27" x14ac:dyDescent="0.25">
      <c r="O45" s="125" t="s">
        <v>93</v>
      </c>
      <c r="P45" s="125"/>
      <c r="Q45" s="125"/>
      <c r="R45" s="125"/>
      <c r="S45" s="125"/>
      <c r="T45" s="125"/>
      <c r="U45" s="35">
        <f>H35</f>
        <v>3.5333333333333332</v>
      </c>
      <c r="V45" s="43">
        <f>V34</f>
        <v>147.5</v>
      </c>
      <c r="W45" s="20">
        <v>151.5</v>
      </c>
      <c r="X45" s="99" t="s">
        <v>65</v>
      </c>
      <c r="Y45" s="38"/>
      <c r="Z45" s="38"/>
    </row>
    <row r="46" spans="2:27" x14ac:dyDescent="0.25">
      <c r="O46" s="125" t="s">
        <v>94</v>
      </c>
      <c r="P46" s="125"/>
      <c r="Q46" s="125"/>
      <c r="R46" s="125"/>
      <c r="S46" s="125"/>
      <c r="T46" s="125"/>
      <c r="U46" s="35">
        <f>I35</f>
        <v>3.4</v>
      </c>
      <c r="V46" s="43">
        <f>W34</f>
        <v>151.5</v>
      </c>
      <c r="W46" s="20">
        <v>163</v>
      </c>
      <c r="X46" s="99" t="s">
        <v>65</v>
      </c>
      <c r="Y46" s="38"/>
      <c r="Z46" s="38"/>
    </row>
    <row r="47" spans="2:27" x14ac:dyDescent="0.25">
      <c r="O47" s="125" t="s">
        <v>95</v>
      </c>
      <c r="P47" s="125"/>
      <c r="Q47" s="125"/>
      <c r="R47" s="125"/>
      <c r="S47" s="125"/>
      <c r="T47" s="125"/>
      <c r="U47" s="35">
        <f>J35</f>
        <v>3.2333333333333334</v>
      </c>
      <c r="V47" s="43">
        <f>X34</f>
        <v>123</v>
      </c>
      <c r="W47" s="20">
        <v>177</v>
      </c>
      <c r="X47" s="99" t="s">
        <v>65</v>
      </c>
      <c r="Y47" s="38"/>
      <c r="Z47" s="38"/>
    </row>
    <row r="48" spans="2:27" x14ac:dyDescent="0.25">
      <c r="O48" s="125" t="s">
        <v>96</v>
      </c>
      <c r="P48" s="125"/>
      <c r="Q48" s="125"/>
      <c r="R48" s="125"/>
      <c r="S48" s="125"/>
      <c r="T48" s="125"/>
      <c r="U48" s="35">
        <f>K35</f>
        <v>3.5333333333333332</v>
      </c>
      <c r="V48" s="43">
        <f>Y34</f>
        <v>114.5</v>
      </c>
      <c r="W48" s="20">
        <v>180.5</v>
      </c>
      <c r="X48" s="99" t="s">
        <v>65</v>
      </c>
      <c r="Y48" s="38"/>
      <c r="Z48" s="38">
        <f>W48-U49</f>
        <v>145.60428034844387</v>
      </c>
    </row>
    <row r="49" spans="15:22" x14ac:dyDescent="0.25">
      <c r="O49" s="119" t="s">
        <v>99</v>
      </c>
      <c r="P49" s="120"/>
      <c r="Q49" s="120"/>
      <c r="R49" s="120"/>
      <c r="S49" s="120"/>
      <c r="T49" s="121"/>
      <c r="U49" s="113">
        <f>1.645*SQRT(30*9*(9+1)/6)</f>
        <v>34.895719651556121</v>
      </c>
      <c r="V49" s="114"/>
    </row>
  </sheetData>
  <sortState ref="W40:W48">
    <sortCondition ref="W40"/>
  </sortState>
  <mergeCells count="16">
    <mergeCell ref="B2:M2"/>
    <mergeCell ref="Q2:Y2"/>
    <mergeCell ref="Z2:Z3"/>
    <mergeCell ref="AA2:AA3"/>
    <mergeCell ref="O39:T39"/>
    <mergeCell ref="O40:T40"/>
    <mergeCell ref="O41:T41"/>
    <mergeCell ref="O42:T42"/>
    <mergeCell ref="O43:T43"/>
    <mergeCell ref="O44:T44"/>
    <mergeCell ref="U49:V49"/>
    <mergeCell ref="O45:T45"/>
    <mergeCell ref="O46:T46"/>
    <mergeCell ref="O47:T47"/>
    <mergeCell ref="O48:T48"/>
    <mergeCell ref="O49:T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49"/>
  <sheetViews>
    <sheetView topLeftCell="H27" zoomScaleNormal="100" workbookViewId="0">
      <selection activeCell="U40" sqref="U40:U48"/>
    </sheetView>
  </sheetViews>
  <sheetFormatPr defaultRowHeight="15" x14ac:dyDescent="0.25"/>
  <cols>
    <col min="21" max="21" width="9.28515625" bestFit="1" customWidth="1"/>
  </cols>
  <sheetData>
    <row r="2" spans="2:27" x14ac:dyDescent="0.25">
      <c r="B2" s="124" t="s">
        <v>79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P2" s="32" t="s">
        <v>82</v>
      </c>
      <c r="Q2" s="126" t="s">
        <v>15</v>
      </c>
      <c r="R2" s="126"/>
      <c r="S2" s="126"/>
      <c r="T2" s="126"/>
      <c r="U2" s="126"/>
      <c r="V2" s="126"/>
      <c r="W2" s="126"/>
      <c r="X2" s="126"/>
      <c r="Y2" s="126"/>
      <c r="Z2" s="122" t="s">
        <v>21</v>
      </c>
      <c r="AA2" s="122" t="s">
        <v>20</v>
      </c>
    </row>
    <row r="3" spans="2:27" x14ac:dyDescent="0.25">
      <c r="B3" s="26" t="s">
        <v>67</v>
      </c>
      <c r="C3" s="26" t="s">
        <v>73</v>
      </c>
      <c r="D3" s="26" t="s">
        <v>76</v>
      </c>
      <c r="E3" s="26" t="s">
        <v>72</v>
      </c>
      <c r="F3" s="26" t="s">
        <v>74</v>
      </c>
      <c r="G3" s="26" t="s">
        <v>70</v>
      </c>
      <c r="H3" s="26" t="s">
        <v>71</v>
      </c>
      <c r="I3" s="26" t="s">
        <v>69</v>
      </c>
      <c r="J3" s="26" t="s">
        <v>77</v>
      </c>
      <c r="K3" s="26" t="s">
        <v>75</v>
      </c>
      <c r="L3" s="26" t="s">
        <v>24</v>
      </c>
      <c r="M3" s="26" t="s">
        <v>26</v>
      </c>
      <c r="P3" s="32" t="s">
        <v>81</v>
      </c>
      <c r="Q3" s="32" t="s">
        <v>68</v>
      </c>
      <c r="R3" s="32" t="s">
        <v>4</v>
      </c>
      <c r="S3" s="32" t="s">
        <v>3</v>
      </c>
      <c r="T3" s="32" t="s">
        <v>5</v>
      </c>
      <c r="U3" s="32" t="s">
        <v>2</v>
      </c>
      <c r="V3" s="32" t="s">
        <v>6</v>
      </c>
      <c r="W3" s="32" t="s">
        <v>7</v>
      </c>
      <c r="X3" s="32" t="s">
        <v>8</v>
      </c>
      <c r="Y3" s="32" t="s">
        <v>9</v>
      </c>
      <c r="Z3" s="123"/>
      <c r="AA3" s="123"/>
    </row>
    <row r="4" spans="2:27" x14ac:dyDescent="0.25">
      <c r="B4" s="22">
        <v>1</v>
      </c>
      <c r="C4" s="22">
        <v>2</v>
      </c>
      <c r="D4" s="22">
        <v>5</v>
      </c>
      <c r="E4" s="22">
        <v>2</v>
      </c>
      <c r="F4" s="22">
        <v>4</v>
      </c>
      <c r="G4" s="22">
        <v>2</v>
      </c>
      <c r="H4" s="22">
        <v>4</v>
      </c>
      <c r="I4" s="22">
        <v>4</v>
      </c>
      <c r="J4" s="22">
        <v>5</v>
      </c>
      <c r="K4" s="22">
        <v>4</v>
      </c>
      <c r="L4" s="22">
        <f>SUM(C4:K4)</f>
        <v>32</v>
      </c>
      <c r="M4" s="22">
        <f>AVERAGE(C4:K4)</f>
        <v>3.5555555555555554</v>
      </c>
      <c r="P4" s="32">
        <v>1</v>
      </c>
      <c r="Q4" s="31">
        <v>2</v>
      </c>
      <c r="R4" s="31">
        <v>8.5</v>
      </c>
      <c r="S4" s="31">
        <v>2</v>
      </c>
      <c r="T4" s="31">
        <v>5.5</v>
      </c>
      <c r="U4" s="31">
        <v>2</v>
      </c>
      <c r="V4" s="31">
        <v>5.5</v>
      </c>
      <c r="W4" s="31">
        <v>5.5</v>
      </c>
      <c r="X4" s="31">
        <v>8.5</v>
      </c>
      <c r="Y4" s="31">
        <v>5.5</v>
      </c>
      <c r="Z4" s="20">
        <f>SUM(Q4:Y4)</f>
        <v>45</v>
      </c>
      <c r="AA4" s="20">
        <f>AVERAGE(Q4:Y4)</f>
        <v>5</v>
      </c>
    </row>
    <row r="5" spans="2:27" x14ac:dyDescent="0.25">
      <c r="B5" s="22">
        <v>2</v>
      </c>
      <c r="C5" s="22">
        <v>4</v>
      </c>
      <c r="D5" s="22">
        <v>2</v>
      </c>
      <c r="E5" s="22">
        <v>2</v>
      </c>
      <c r="F5" s="22">
        <v>4</v>
      </c>
      <c r="G5" s="22">
        <v>1</v>
      </c>
      <c r="H5" s="22">
        <v>4</v>
      </c>
      <c r="I5" s="22">
        <v>4</v>
      </c>
      <c r="J5" s="22">
        <v>1</v>
      </c>
      <c r="K5" s="22">
        <v>4</v>
      </c>
      <c r="L5" s="22">
        <f>SUM(C5:K5)</f>
        <v>26</v>
      </c>
      <c r="M5" s="22">
        <f>AVERAGE(C5:K5)</f>
        <v>2.8888888888888888</v>
      </c>
      <c r="P5" s="32">
        <v>2</v>
      </c>
      <c r="Q5" s="31">
        <v>7</v>
      </c>
      <c r="R5" s="31">
        <v>3.5</v>
      </c>
      <c r="S5" s="31">
        <v>3.5</v>
      </c>
      <c r="T5" s="31">
        <v>7</v>
      </c>
      <c r="U5" s="31">
        <v>1.5</v>
      </c>
      <c r="V5" s="31">
        <v>7</v>
      </c>
      <c r="W5" s="31">
        <v>7</v>
      </c>
      <c r="X5" s="31">
        <v>1.5</v>
      </c>
      <c r="Y5" s="31">
        <v>7</v>
      </c>
      <c r="Z5" s="20">
        <f t="shared" ref="Z5:Z33" si="0">SUM(Q5:Y5)</f>
        <v>45</v>
      </c>
      <c r="AA5" s="20">
        <f t="shared" ref="AA5:AA33" si="1">AVERAGE(Q5:Y5)</f>
        <v>5</v>
      </c>
    </row>
    <row r="6" spans="2:27" x14ac:dyDescent="0.25">
      <c r="B6" s="22">
        <v>3</v>
      </c>
      <c r="C6" s="22">
        <v>5</v>
      </c>
      <c r="D6" s="22">
        <v>1</v>
      </c>
      <c r="E6" s="22">
        <v>3</v>
      </c>
      <c r="F6" s="22">
        <v>5</v>
      </c>
      <c r="G6" s="22">
        <v>4</v>
      </c>
      <c r="H6" s="22">
        <v>4</v>
      </c>
      <c r="I6" s="22">
        <v>4</v>
      </c>
      <c r="J6" s="22">
        <v>4</v>
      </c>
      <c r="K6" s="22">
        <v>5</v>
      </c>
      <c r="L6" s="22">
        <f>SUM(C6:K6)</f>
        <v>35</v>
      </c>
      <c r="M6" s="22">
        <f>AVERAGE(C6:K6)</f>
        <v>3.8888888888888888</v>
      </c>
      <c r="P6" s="32">
        <v>3</v>
      </c>
      <c r="Q6" s="31">
        <v>8</v>
      </c>
      <c r="R6" s="31">
        <v>1</v>
      </c>
      <c r="S6" s="31">
        <v>2</v>
      </c>
      <c r="T6" s="31">
        <v>8</v>
      </c>
      <c r="U6" s="31">
        <v>4.5</v>
      </c>
      <c r="V6" s="31">
        <v>4.5</v>
      </c>
      <c r="W6" s="31">
        <v>4.5</v>
      </c>
      <c r="X6" s="31">
        <v>4.5</v>
      </c>
      <c r="Y6" s="31">
        <v>8</v>
      </c>
      <c r="Z6" s="20">
        <f t="shared" si="0"/>
        <v>45</v>
      </c>
      <c r="AA6" s="20">
        <f t="shared" si="1"/>
        <v>5</v>
      </c>
    </row>
    <row r="7" spans="2:27" x14ac:dyDescent="0.25">
      <c r="B7" s="22">
        <v>4</v>
      </c>
      <c r="C7" s="53">
        <v>5</v>
      </c>
      <c r="D7" s="53">
        <v>5</v>
      </c>
      <c r="E7" s="53">
        <v>5</v>
      </c>
      <c r="F7" s="53">
        <v>5</v>
      </c>
      <c r="G7" s="53">
        <v>2</v>
      </c>
      <c r="H7" s="53">
        <v>2</v>
      </c>
      <c r="I7" s="53">
        <v>2</v>
      </c>
      <c r="J7" s="53">
        <v>5</v>
      </c>
      <c r="K7" s="53">
        <v>5</v>
      </c>
      <c r="L7" s="22">
        <f t="shared" ref="L7:L33" si="2">SUM(C7:K7)</f>
        <v>36</v>
      </c>
      <c r="M7" s="22">
        <f t="shared" ref="M7:M33" si="3">AVERAGE(C7:K7)</f>
        <v>4</v>
      </c>
      <c r="P7" s="32">
        <v>4</v>
      </c>
      <c r="Q7" s="31">
        <v>6.5</v>
      </c>
      <c r="R7" s="31">
        <v>6.5</v>
      </c>
      <c r="S7" s="31">
        <v>6.5</v>
      </c>
      <c r="T7" s="31">
        <v>6.5</v>
      </c>
      <c r="U7" s="31">
        <v>2</v>
      </c>
      <c r="V7" s="31">
        <v>2</v>
      </c>
      <c r="W7" s="31">
        <v>2</v>
      </c>
      <c r="X7" s="31">
        <v>6.5</v>
      </c>
      <c r="Y7" s="31">
        <v>6.5</v>
      </c>
      <c r="Z7" s="20">
        <f t="shared" si="0"/>
        <v>45</v>
      </c>
      <c r="AA7" s="20">
        <f t="shared" si="1"/>
        <v>5</v>
      </c>
    </row>
    <row r="8" spans="2:27" x14ac:dyDescent="0.25">
      <c r="B8" s="22">
        <v>5</v>
      </c>
      <c r="C8" s="53">
        <v>2</v>
      </c>
      <c r="D8" s="53">
        <v>2</v>
      </c>
      <c r="E8" s="53">
        <v>2</v>
      </c>
      <c r="F8" s="53">
        <v>4</v>
      </c>
      <c r="G8" s="53">
        <v>4</v>
      </c>
      <c r="H8" s="53">
        <v>4</v>
      </c>
      <c r="I8" s="53">
        <v>4</v>
      </c>
      <c r="J8" s="53">
        <v>4</v>
      </c>
      <c r="K8" s="53">
        <v>4</v>
      </c>
      <c r="L8" s="22">
        <f t="shared" si="2"/>
        <v>30</v>
      </c>
      <c r="M8" s="22">
        <f t="shared" si="3"/>
        <v>3.3333333333333335</v>
      </c>
      <c r="P8" s="32">
        <v>5</v>
      </c>
      <c r="Q8" s="31">
        <v>2</v>
      </c>
      <c r="R8" s="31">
        <v>2</v>
      </c>
      <c r="S8" s="31">
        <v>2</v>
      </c>
      <c r="T8" s="31">
        <v>6.5</v>
      </c>
      <c r="U8" s="31">
        <v>6.5</v>
      </c>
      <c r="V8" s="31">
        <v>6.5</v>
      </c>
      <c r="W8" s="31">
        <v>6.5</v>
      </c>
      <c r="X8" s="31">
        <v>6.5</v>
      </c>
      <c r="Y8" s="31">
        <v>6.5</v>
      </c>
      <c r="Z8" s="20">
        <f t="shared" si="0"/>
        <v>45</v>
      </c>
      <c r="AA8" s="20">
        <f t="shared" si="1"/>
        <v>5</v>
      </c>
    </row>
    <row r="9" spans="2:27" x14ac:dyDescent="0.25">
      <c r="B9" s="22">
        <v>6</v>
      </c>
      <c r="C9" s="22">
        <v>2</v>
      </c>
      <c r="D9" s="22">
        <v>4</v>
      </c>
      <c r="E9" s="22">
        <v>2</v>
      </c>
      <c r="F9" s="22">
        <v>3</v>
      </c>
      <c r="G9" s="22">
        <v>4</v>
      </c>
      <c r="H9" s="22">
        <v>4</v>
      </c>
      <c r="I9" s="22">
        <v>2</v>
      </c>
      <c r="J9" s="22">
        <v>5</v>
      </c>
      <c r="K9" s="22">
        <v>4</v>
      </c>
      <c r="L9" s="22">
        <f t="shared" si="2"/>
        <v>30</v>
      </c>
      <c r="M9" s="22">
        <f t="shared" si="3"/>
        <v>3.3333333333333335</v>
      </c>
      <c r="P9" s="32">
        <v>6</v>
      </c>
      <c r="Q9" s="31">
        <v>2</v>
      </c>
      <c r="R9" s="31">
        <v>6.5</v>
      </c>
      <c r="S9" s="31">
        <v>2</v>
      </c>
      <c r="T9" s="31">
        <v>4</v>
      </c>
      <c r="U9" s="31">
        <v>6.5</v>
      </c>
      <c r="V9" s="31">
        <v>6.5</v>
      </c>
      <c r="W9" s="31">
        <v>2</v>
      </c>
      <c r="X9" s="31">
        <v>9</v>
      </c>
      <c r="Y9" s="31">
        <v>6.5</v>
      </c>
      <c r="Z9" s="20">
        <f t="shared" si="0"/>
        <v>45</v>
      </c>
      <c r="AA9" s="20">
        <f t="shared" si="1"/>
        <v>5</v>
      </c>
    </row>
    <row r="10" spans="2:27" x14ac:dyDescent="0.25">
      <c r="B10" s="22">
        <v>7</v>
      </c>
      <c r="C10" s="22">
        <v>4</v>
      </c>
      <c r="D10" s="22">
        <v>4</v>
      </c>
      <c r="E10" s="22">
        <v>4</v>
      </c>
      <c r="F10" s="22">
        <v>5</v>
      </c>
      <c r="G10" s="22">
        <v>4</v>
      </c>
      <c r="H10" s="22">
        <v>4</v>
      </c>
      <c r="I10" s="22">
        <v>4</v>
      </c>
      <c r="J10" s="22">
        <v>4</v>
      </c>
      <c r="K10" s="22">
        <v>5</v>
      </c>
      <c r="L10" s="22">
        <f t="shared" si="2"/>
        <v>38</v>
      </c>
      <c r="M10" s="22">
        <f t="shared" si="3"/>
        <v>4.2222222222222223</v>
      </c>
      <c r="P10" s="32">
        <v>7</v>
      </c>
      <c r="Q10" s="31">
        <v>4</v>
      </c>
      <c r="R10" s="31">
        <v>4</v>
      </c>
      <c r="S10" s="31">
        <v>4</v>
      </c>
      <c r="T10" s="31">
        <v>8.5</v>
      </c>
      <c r="U10" s="31">
        <v>4</v>
      </c>
      <c r="V10" s="31">
        <v>4</v>
      </c>
      <c r="W10" s="31">
        <v>4</v>
      </c>
      <c r="X10" s="31">
        <v>4</v>
      </c>
      <c r="Y10" s="31">
        <v>8.5</v>
      </c>
      <c r="Z10" s="20">
        <f t="shared" si="0"/>
        <v>45</v>
      </c>
      <c r="AA10" s="20">
        <f t="shared" si="1"/>
        <v>5</v>
      </c>
    </row>
    <row r="11" spans="2:27" x14ac:dyDescent="0.25">
      <c r="B11" s="22">
        <v>8</v>
      </c>
      <c r="C11" s="22">
        <v>4</v>
      </c>
      <c r="D11" s="22">
        <v>4</v>
      </c>
      <c r="E11" s="22">
        <v>4</v>
      </c>
      <c r="F11" s="22">
        <v>4</v>
      </c>
      <c r="G11" s="22">
        <v>4</v>
      </c>
      <c r="H11" s="22">
        <v>4</v>
      </c>
      <c r="I11" s="22">
        <v>4</v>
      </c>
      <c r="J11" s="22">
        <v>4</v>
      </c>
      <c r="K11" s="22">
        <v>4</v>
      </c>
      <c r="L11" s="22">
        <f t="shared" si="2"/>
        <v>36</v>
      </c>
      <c r="M11" s="22">
        <f t="shared" si="3"/>
        <v>4</v>
      </c>
      <c r="P11" s="32">
        <v>8</v>
      </c>
      <c r="Q11" s="31">
        <v>5</v>
      </c>
      <c r="R11" s="31">
        <v>5</v>
      </c>
      <c r="S11" s="31">
        <v>5</v>
      </c>
      <c r="T11" s="31">
        <v>5</v>
      </c>
      <c r="U11" s="31">
        <v>5</v>
      </c>
      <c r="V11" s="31">
        <v>5</v>
      </c>
      <c r="W11" s="31">
        <v>5</v>
      </c>
      <c r="X11" s="31">
        <v>5</v>
      </c>
      <c r="Y11" s="31">
        <v>5</v>
      </c>
      <c r="Z11" s="20">
        <f t="shared" si="0"/>
        <v>45</v>
      </c>
      <c r="AA11" s="20">
        <f t="shared" si="1"/>
        <v>5</v>
      </c>
    </row>
    <row r="12" spans="2:27" x14ac:dyDescent="0.25">
      <c r="B12" s="22">
        <v>9</v>
      </c>
      <c r="C12" s="53">
        <v>4</v>
      </c>
      <c r="D12" s="53">
        <v>4</v>
      </c>
      <c r="E12" s="53">
        <v>4</v>
      </c>
      <c r="F12" s="53">
        <v>4</v>
      </c>
      <c r="G12" s="53">
        <v>4</v>
      </c>
      <c r="H12" s="53">
        <v>4</v>
      </c>
      <c r="I12" s="53">
        <v>4</v>
      </c>
      <c r="J12" s="53">
        <v>5</v>
      </c>
      <c r="K12" s="53">
        <v>5</v>
      </c>
      <c r="L12" s="22">
        <f t="shared" si="2"/>
        <v>38</v>
      </c>
      <c r="M12" s="22">
        <f t="shared" si="3"/>
        <v>4.2222222222222223</v>
      </c>
      <c r="P12" s="32">
        <v>9</v>
      </c>
      <c r="Q12" s="31">
        <v>4</v>
      </c>
      <c r="R12" s="31">
        <v>4</v>
      </c>
      <c r="S12" s="31">
        <v>4</v>
      </c>
      <c r="T12" s="31">
        <v>4</v>
      </c>
      <c r="U12" s="31">
        <v>4</v>
      </c>
      <c r="V12" s="31">
        <v>4</v>
      </c>
      <c r="W12" s="31">
        <v>4</v>
      </c>
      <c r="X12" s="31">
        <v>8.5</v>
      </c>
      <c r="Y12" s="31">
        <v>8.5</v>
      </c>
      <c r="Z12" s="20">
        <f t="shared" si="0"/>
        <v>45</v>
      </c>
      <c r="AA12" s="20">
        <f t="shared" si="1"/>
        <v>5</v>
      </c>
    </row>
    <row r="13" spans="2:27" x14ac:dyDescent="0.25">
      <c r="B13" s="22">
        <v>10</v>
      </c>
      <c r="C13" s="22">
        <v>2</v>
      </c>
      <c r="D13" s="22">
        <v>5</v>
      </c>
      <c r="E13" s="22">
        <v>4</v>
      </c>
      <c r="F13" s="22">
        <v>4</v>
      </c>
      <c r="G13" s="22">
        <v>4</v>
      </c>
      <c r="H13" s="22">
        <v>4</v>
      </c>
      <c r="I13" s="22">
        <v>5</v>
      </c>
      <c r="J13" s="22">
        <v>2</v>
      </c>
      <c r="K13" s="22">
        <v>4</v>
      </c>
      <c r="L13" s="22">
        <f t="shared" si="2"/>
        <v>34</v>
      </c>
      <c r="M13" s="22">
        <f t="shared" si="3"/>
        <v>3.7777777777777777</v>
      </c>
      <c r="P13" s="32">
        <v>10</v>
      </c>
      <c r="Q13" s="31">
        <v>1.5</v>
      </c>
      <c r="R13" s="31">
        <v>8.5</v>
      </c>
      <c r="S13" s="31">
        <v>5</v>
      </c>
      <c r="T13" s="31">
        <v>5</v>
      </c>
      <c r="U13" s="31">
        <v>5</v>
      </c>
      <c r="V13" s="31">
        <v>5</v>
      </c>
      <c r="W13" s="31">
        <v>8.5</v>
      </c>
      <c r="X13" s="31">
        <v>1.5</v>
      </c>
      <c r="Y13" s="31">
        <v>5</v>
      </c>
      <c r="Z13" s="20">
        <f t="shared" si="0"/>
        <v>45</v>
      </c>
      <c r="AA13" s="20">
        <f t="shared" si="1"/>
        <v>5</v>
      </c>
    </row>
    <row r="14" spans="2:27" x14ac:dyDescent="0.25">
      <c r="B14" s="22">
        <v>11</v>
      </c>
      <c r="C14" s="22">
        <v>4</v>
      </c>
      <c r="D14" s="22">
        <v>2</v>
      </c>
      <c r="E14" s="22">
        <v>5</v>
      </c>
      <c r="F14" s="22">
        <v>2</v>
      </c>
      <c r="G14" s="22">
        <v>4</v>
      </c>
      <c r="H14" s="22">
        <v>2</v>
      </c>
      <c r="I14" s="22">
        <v>2</v>
      </c>
      <c r="J14" s="22">
        <v>4</v>
      </c>
      <c r="K14" s="22">
        <v>2</v>
      </c>
      <c r="L14" s="22">
        <f t="shared" si="2"/>
        <v>27</v>
      </c>
      <c r="M14" s="22">
        <f t="shared" si="3"/>
        <v>3</v>
      </c>
      <c r="P14" s="32">
        <v>11</v>
      </c>
      <c r="Q14" s="31">
        <v>7</v>
      </c>
      <c r="R14" s="31">
        <v>3</v>
      </c>
      <c r="S14" s="31">
        <v>9</v>
      </c>
      <c r="T14" s="31">
        <v>3</v>
      </c>
      <c r="U14" s="31">
        <v>7</v>
      </c>
      <c r="V14" s="31">
        <v>3</v>
      </c>
      <c r="W14" s="31">
        <v>3</v>
      </c>
      <c r="X14" s="31">
        <v>7</v>
      </c>
      <c r="Y14" s="31">
        <v>3</v>
      </c>
      <c r="Z14" s="20">
        <f t="shared" si="0"/>
        <v>45</v>
      </c>
      <c r="AA14" s="20">
        <f t="shared" si="1"/>
        <v>5</v>
      </c>
    </row>
    <row r="15" spans="2:27" x14ac:dyDescent="0.25">
      <c r="B15" s="22">
        <v>12</v>
      </c>
      <c r="C15" s="53">
        <v>4</v>
      </c>
      <c r="D15" s="53">
        <v>4</v>
      </c>
      <c r="E15" s="53">
        <v>4</v>
      </c>
      <c r="F15" s="53">
        <v>4</v>
      </c>
      <c r="G15" s="53">
        <v>4</v>
      </c>
      <c r="H15" s="53">
        <v>4</v>
      </c>
      <c r="I15" s="53">
        <v>5</v>
      </c>
      <c r="J15" s="53">
        <v>5</v>
      </c>
      <c r="K15" s="53">
        <v>4</v>
      </c>
      <c r="L15" s="22">
        <f t="shared" si="2"/>
        <v>38</v>
      </c>
      <c r="M15" s="22">
        <f t="shared" si="3"/>
        <v>4.2222222222222223</v>
      </c>
      <c r="P15" s="32">
        <v>12</v>
      </c>
      <c r="Q15" s="31">
        <v>4</v>
      </c>
      <c r="R15" s="31">
        <v>4</v>
      </c>
      <c r="S15" s="31">
        <v>4</v>
      </c>
      <c r="T15" s="31">
        <v>4</v>
      </c>
      <c r="U15" s="31">
        <v>4</v>
      </c>
      <c r="V15" s="31">
        <v>4</v>
      </c>
      <c r="W15" s="31">
        <v>8.5</v>
      </c>
      <c r="X15" s="31">
        <v>8.5</v>
      </c>
      <c r="Y15" s="31">
        <v>4</v>
      </c>
      <c r="Z15" s="20">
        <f t="shared" si="0"/>
        <v>45</v>
      </c>
      <c r="AA15" s="20">
        <f t="shared" si="1"/>
        <v>5</v>
      </c>
    </row>
    <row r="16" spans="2:27" x14ac:dyDescent="0.25">
      <c r="B16" s="22">
        <v>13</v>
      </c>
      <c r="C16" s="22">
        <v>2</v>
      </c>
      <c r="D16" s="22">
        <v>2</v>
      </c>
      <c r="E16" s="22">
        <v>5</v>
      </c>
      <c r="F16" s="22">
        <v>5</v>
      </c>
      <c r="G16" s="22">
        <v>2</v>
      </c>
      <c r="H16" s="22">
        <v>5</v>
      </c>
      <c r="I16" s="22">
        <v>5</v>
      </c>
      <c r="J16" s="22">
        <v>5</v>
      </c>
      <c r="K16" s="22">
        <v>5</v>
      </c>
      <c r="L16" s="22">
        <f t="shared" si="2"/>
        <v>36</v>
      </c>
      <c r="M16" s="22">
        <f t="shared" si="3"/>
        <v>4</v>
      </c>
      <c r="P16" s="32">
        <v>13</v>
      </c>
      <c r="Q16" s="31">
        <v>2</v>
      </c>
      <c r="R16" s="31">
        <v>2</v>
      </c>
      <c r="S16" s="31">
        <v>6.5</v>
      </c>
      <c r="T16" s="31">
        <v>6.5</v>
      </c>
      <c r="U16" s="31">
        <v>2</v>
      </c>
      <c r="V16" s="31">
        <v>6.5</v>
      </c>
      <c r="W16" s="31">
        <v>6.5</v>
      </c>
      <c r="X16" s="31">
        <v>6.5</v>
      </c>
      <c r="Y16" s="31">
        <v>6.5</v>
      </c>
      <c r="Z16" s="20">
        <f t="shared" si="0"/>
        <v>45</v>
      </c>
      <c r="AA16" s="20">
        <f t="shared" si="1"/>
        <v>5</v>
      </c>
    </row>
    <row r="17" spans="2:27" x14ac:dyDescent="0.25">
      <c r="B17" s="22">
        <v>14</v>
      </c>
      <c r="C17" s="22">
        <v>5</v>
      </c>
      <c r="D17" s="22">
        <v>1</v>
      </c>
      <c r="E17" s="22">
        <v>5</v>
      </c>
      <c r="F17" s="22">
        <v>2</v>
      </c>
      <c r="G17" s="22">
        <v>5</v>
      </c>
      <c r="H17" s="22">
        <v>5</v>
      </c>
      <c r="I17" s="22">
        <v>3</v>
      </c>
      <c r="J17" s="22">
        <v>5</v>
      </c>
      <c r="K17" s="22">
        <v>2</v>
      </c>
      <c r="L17" s="22">
        <f t="shared" si="2"/>
        <v>33</v>
      </c>
      <c r="M17" s="22">
        <f t="shared" si="3"/>
        <v>3.6666666666666665</v>
      </c>
      <c r="P17" s="32">
        <v>14</v>
      </c>
      <c r="Q17" s="31">
        <v>7</v>
      </c>
      <c r="R17" s="31">
        <v>1</v>
      </c>
      <c r="S17" s="31">
        <v>7</v>
      </c>
      <c r="T17" s="31">
        <v>2.5</v>
      </c>
      <c r="U17" s="31">
        <v>7</v>
      </c>
      <c r="V17" s="31">
        <v>7</v>
      </c>
      <c r="W17" s="31">
        <v>4</v>
      </c>
      <c r="X17" s="31">
        <v>7</v>
      </c>
      <c r="Y17" s="31">
        <v>2.5</v>
      </c>
      <c r="Z17" s="20">
        <f t="shared" si="0"/>
        <v>45</v>
      </c>
      <c r="AA17" s="20">
        <f t="shared" si="1"/>
        <v>5</v>
      </c>
    </row>
    <row r="18" spans="2:27" x14ac:dyDescent="0.25">
      <c r="B18" s="22">
        <v>15</v>
      </c>
      <c r="C18" s="22">
        <v>4</v>
      </c>
      <c r="D18" s="22">
        <v>2</v>
      </c>
      <c r="E18" s="22">
        <v>4</v>
      </c>
      <c r="F18" s="22">
        <v>2</v>
      </c>
      <c r="G18" s="22">
        <v>5</v>
      </c>
      <c r="H18" s="22">
        <v>4</v>
      </c>
      <c r="I18" s="22">
        <v>5</v>
      </c>
      <c r="J18" s="22">
        <v>2</v>
      </c>
      <c r="K18" s="22">
        <v>2</v>
      </c>
      <c r="L18" s="22">
        <f t="shared" si="2"/>
        <v>30</v>
      </c>
      <c r="M18" s="22">
        <f t="shared" si="3"/>
        <v>3.3333333333333335</v>
      </c>
      <c r="P18" s="32">
        <v>15</v>
      </c>
      <c r="Q18" s="31">
        <v>6</v>
      </c>
      <c r="R18" s="31">
        <v>2.5</v>
      </c>
      <c r="S18" s="31">
        <v>6</v>
      </c>
      <c r="T18" s="31">
        <v>2.5</v>
      </c>
      <c r="U18" s="31">
        <v>8.5</v>
      </c>
      <c r="V18" s="31">
        <v>6</v>
      </c>
      <c r="W18" s="31">
        <v>8.5</v>
      </c>
      <c r="X18" s="31">
        <v>2.5</v>
      </c>
      <c r="Y18" s="31">
        <v>2.5</v>
      </c>
      <c r="Z18" s="20">
        <f t="shared" si="0"/>
        <v>45</v>
      </c>
      <c r="AA18" s="20">
        <f t="shared" si="1"/>
        <v>5</v>
      </c>
    </row>
    <row r="19" spans="2:27" x14ac:dyDescent="0.25">
      <c r="B19" s="22">
        <v>16</v>
      </c>
      <c r="C19" s="53">
        <v>4</v>
      </c>
      <c r="D19" s="53">
        <v>4</v>
      </c>
      <c r="E19" s="53">
        <v>4</v>
      </c>
      <c r="F19" s="53">
        <v>5</v>
      </c>
      <c r="G19" s="53">
        <v>2</v>
      </c>
      <c r="H19" s="53">
        <v>2</v>
      </c>
      <c r="I19" s="53">
        <v>2</v>
      </c>
      <c r="J19" s="53">
        <v>4</v>
      </c>
      <c r="K19" s="53">
        <v>2</v>
      </c>
      <c r="L19" s="22">
        <f t="shared" si="2"/>
        <v>29</v>
      </c>
      <c r="M19" s="22">
        <f t="shared" si="3"/>
        <v>3.2222222222222223</v>
      </c>
      <c r="P19" s="32">
        <v>16</v>
      </c>
      <c r="Q19" s="31">
        <v>6.5</v>
      </c>
      <c r="R19" s="31">
        <v>6.5</v>
      </c>
      <c r="S19" s="31">
        <v>6.5</v>
      </c>
      <c r="T19" s="31">
        <v>9</v>
      </c>
      <c r="U19" s="31">
        <v>2.5</v>
      </c>
      <c r="V19" s="31">
        <v>2.5</v>
      </c>
      <c r="W19" s="31">
        <v>2.5</v>
      </c>
      <c r="X19" s="31">
        <v>6.5</v>
      </c>
      <c r="Y19" s="31">
        <v>2.5</v>
      </c>
      <c r="Z19" s="20">
        <f t="shared" si="0"/>
        <v>45</v>
      </c>
      <c r="AA19" s="20">
        <f t="shared" si="1"/>
        <v>5</v>
      </c>
    </row>
    <row r="20" spans="2:27" x14ac:dyDescent="0.25">
      <c r="B20" s="22">
        <v>17</v>
      </c>
      <c r="C20" s="22">
        <v>5</v>
      </c>
      <c r="D20" s="22">
        <v>4</v>
      </c>
      <c r="E20" s="22">
        <v>4</v>
      </c>
      <c r="F20" s="22">
        <v>4</v>
      </c>
      <c r="G20" s="22">
        <v>5</v>
      </c>
      <c r="H20" s="22">
        <v>5</v>
      </c>
      <c r="I20" s="22">
        <v>4</v>
      </c>
      <c r="J20" s="22">
        <v>5</v>
      </c>
      <c r="K20" s="22">
        <v>5</v>
      </c>
      <c r="L20" s="22">
        <f t="shared" si="2"/>
        <v>41</v>
      </c>
      <c r="M20" s="22">
        <f t="shared" si="3"/>
        <v>4.5555555555555554</v>
      </c>
      <c r="P20" s="32">
        <v>17</v>
      </c>
      <c r="Q20" s="31">
        <v>7</v>
      </c>
      <c r="R20" s="31">
        <v>2.5</v>
      </c>
      <c r="S20" s="31">
        <v>2.5</v>
      </c>
      <c r="T20" s="31">
        <v>2.5</v>
      </c>
      <c r="U20" s="31">
        <v>7</v>
      </c>
      <c r="V20" s="31">
        <v>7</v>
      </c>
      <c r="W20" s="31">
        <v>2.5</v>
      </c>
      <c r="X20" s="31">
        <v>7</v>
      </c>
      <c r="Y20" s="31">
        <v>7</v>
      </c>
      <c r="Z20" s="20">
        <f t="shared" si="0"/>
        <v>45</v>
      </c>
      <c r="AA20" s="20">
        <f t="shared" si="1"/>
        <v>5</v>
      </c>
    </row>
    <row r="21" spans="2:27" x14ac:dyDescent="0.25">
      <c r="B21" s="22">
        <v>18</v>
      </c>
      <c r="C21" s="22">
        <v>5</v>
      </c>
      <c r="D21" s="22">
        <v>4</v>
      </c>
      <c r="E21" s="22">
        <v>4</v>
      </c>
      <c r="F21" s="22">
        <v>5</v>
      </c>
      <c r="G21" s="22">
        <v>4</v>
      </c>
      <c r="H21" s="22">
        <v>5</v>
      </c>
      <c r="I21" s="22">
        <v>5</v>
      </c>
      <c r="J21" s="22">
        <v>4</v>
      </c>
      <c r="K21" s="22">
        <v>4</v>
      </c>
      <c r="L21" s="22">
        <f t="shared" si="2"/>
        <v>40</v>
      </c>
      <c r="M21" s="22">
        <f t="shared" si="3"/>
        <v>4.4444444444444446</v>
      </c>
      <c r="P21" s="32">
        <v>18</v>
      </c>
      <c r="Q21" s="31">
        <v>7.5</v>
      </c>
      <c r="R21" s="31">
        <v>3</v>
      </c>
      <c r="S21" s="31">
        <v>3</v>
      </c>
      <c r="T21" s="31">
        <v>7.5</v>
      </c>
      <c r="U21" s="31">
        <v>3</v>
      </c>
      <c r="V21" s="31">
        <v>7.5</v>
      </c>
      <c r="W21" s="31">
        <v>7.5</v>
      </c>
      <c r="X21" s="31">
        <v>3</v>
      </c>
      <c r="Y21" s="31">
        <v>3</v>
      </c>
      <c r="Z21" s="20">
        <f t="shared" si="0"/>
        <v>45</v>
      </c>
      <c r="AA21" s="20">
        <f t="shared" si="1"/>
        <v>5</v>
      </c>
    </row>
    <row r="22" spans="2:27" x14ac:dyDescent="0.25">
      <c r="B22" s="22">
        <v>19</v>
      </c>
      <c r="C22" s="22">
        <v>4</v>
      </c>
      <c r="D22" s="22">
        <v>5</v>
      </c>
      <c r="E22" s="22">
        <v>2</v>
      </c>
      <c r="F22" s="22">
        <v>2</v>
      </c>
      <c r="G22" s="22">
        <v>2</v>
      </c>
      <c r="H22" s="22">
        <v>5</v>
      </c>
      <c r="I22" s="22">
        <v>5</v>
      </c>
      <c r="J22" s="22">
        <v>2</v>
      </c>
      <c r="K22" s="22">
        <v>2</v>
      </c>
      <c r="L22" s="22">
        <f t="shared" si="2"/>
        <v>29</v>
      </c>
      <c r="M22" s="22">
        <f t="shared" si="3"/>
        <v>3.2222222222222223</v>
      </c>
      <c r="P22" s="32">
        <v>19</v>
      </c>
      <c r="Q22" s="31">
        <v>6</v>
      </c>
      <c r="R22" s="31">
        <v>8</v>
      </c>
      <c r="S22" s="31">
        <v>3</v>
      </c>
      <c r="T22" s="31">
        <v>3</v>
      </c>
      <c r="U22" s="31">
        <v>3</v>
      </c>
      <c r="V22" s="31">
        <v>8</v>
      </c>
      <c r="W22" s="31">
        <v>8</v>
      </c>
      <c r="X22" s="31">
        <v>3</v>
      </c>
      <c r="Y22" s="31">
        <v>3</v>
      </c>
      <c r="Z22" s="20">
        <f t="shared" si="0"/>
        <v>45</v>
      </c>
      <c r="AA22" s="20">
        <f t="shared" si="1"/>
        <v>5</v>
      </c>
    </row>
    <row r="23" spans="2:27" x14ac:dyDescent="0.25">
      <c r="B23" s="22">
        <v>20</v>
      </c>
      <c r="C23" s="53">
        <v>5</v>
      </c>
      <c r="D23" s="53">
        <v>4</v>
      </c>
      <c r="E23" s="53">
        <v>5</v>
      </c>
      <c r="F23" s="53">
        <v>5</v>
      </c>
      <c r="G23" s="53">
        <v>5</v>
      </c>
      <c r="H23" s="53">
        <v>5</v>
      </c>
      <c r="I23" s="53">
        <v>5</v>
      </c>
      <c r="J23" s="53">
        <v>5</v>
      </c>
      <c r="K23" s="53">
        <v>4</v>
      </c>
      <c r="L23" s="22">
        <f t="shared" si="2"/>
        <v>43</v>
      </c>
      <c r="M23" s="22">
        <f t="shared" si="3"/>
        <v>4.7777777777777777</v>
      </c>
      <c r="P23" s="32">
        <v>20</v>
      </c>
      <c r="Q23" s="31">
        <v>6</v>
      </c>
      <c r="R23" s="31">
        <v>1.5</v>
      </c>
      <c r="S23" s="31">
        <v>6</v>
      </c>
      <c r="T23" s="31">
        <v>6</v>
      </c>
      <c r="U23" s="31">
        <v>6</v>
      </c>
      <c r="V23" s="31">
        <v>6</v>
      </c>
      <c r="W23" s="31">
        <v>6</v>
      </c>
      <c r="X23" s="31">
        <v>6</v>
      </c>
      <c r="Y23" s="31">
        <v>1.5</v>
      </c>
      <c r="Z23" s="20">
        <f t="shared" si="0"/>
        <v>45</v>
      </c>
      <c r="AA23" s="20">
        <f t="shared" si="1"/>
        <v>5</v>
      </c>
    </row>
    <row r="24" spans="2:27" x14ac:dyDescent="0.25">
      <c r="B24" s="22">
        <v>21</v>
      </c>
      <c r="C24" s="22">
        <v>4</v>
      </c>
      <c r="D24" s="22">
        <v>5</v>
      </c>
      <c r="E24" s="22">
        <v>4</v>
      </c>
      <c r="F24" s="22">
        <v>4</v>
      </c>
      <c r="G24" s="22">
        <v>4</v>
      </c>
      <c r="H24" s="22">
        <v>5</v>
      </c>
      <c r="I24" s="22">
        <v>5</v>
      </c>
      <c r="J24" s="22">
        <v>3</v>
      </c>
      <c r="K24" s="22">
        <v>5</v>
      </c>
      <c r="L24" s="22">
        <f t="shared" si="2"/>
        <v>39</v>
      </c>
      <c r="M24" s="22">
        <f t="shared" si="3"/>
        <v>4.333333333333333</v>
      </c>
      <c r="P24" s="32">
        <v>21</v>
      </c>
      <c r="Q24" s="31">
        <v>3.5</v>
      </c>
      <c r="R24" s="31">
        <v>7.5</v>
      </c>
      <c r="S24" s="31">
        <v>3.5</v>
      </c>
      <c r="T24" s="31">
        <v>3.5</v>
      </c>
      <c r="U24" s="31">
        <v>3.5</v>
      </c>
      <c r="V24" s="31">
        <v>7.5</v>
      </c>
      <c r="W24" s="31">
        <v>7.5</v>
      </c>
      <c r="X24" s="31">
        <v>1</v>
      </c>
      <c r="Y24" s="31">
        <v>7.5</v>
      </c>
      <c r="Z24" s="20">
        <f t="shared" si="0"/>
        <v>45</v>
      </c>
      <c r="AA24" s="20">
        <f t="shared" si="1"/>
        <v>5</v>
      </c>
    </row>
    <row r="25" spans="2:27" x14ac:dyDescent="0.25">
      <c r="B25" s="22">
        <v>22</v>
      </c>
      <c r="C25" s="22">
        <v>4</v>
      </c>
      <c r="D25" s="22">
        <v>4</v>
      </c>
      <c r="E25" s="22">
        <v>3</v>
      </c>
      <c r="F25" s="22">
        <v>4</v>
      </c>
      <c r="G25" s="22">
        <v>4</v>
      </c>
      <c r="H25" s="22">
        <v>4</v>
      </c>
      <c r="I25" s="22">
        <v>4</v>
      </c>
      <c r="J25" s="22">
        <v>4</v>
      </c>
      <c r="K25" s="22">
        <v>3</v>
      </c>
      <c r="L25" s="22">
        <f t="shared" si="2"/>
        <v>34</v>
      </c>
      <c r="M25" s="22">
        <f t="shared" si="3"/>
        <v>3.7777777777777777</v>
      </c>
      <c r="P25" s="32">
        <v>22</v>
      </c>
      <c r="Q25" s="31">
        <v>6</v>
      </c>
      <c r="R25" s="31">
        <v>6</v>
      </c>
      <c r="S25" s="31">
        <v>1.5</v>
      </c>
      <c r="T25" s="31">
        <v>6</v>
      </c>
      <c r="U25" s="31">
        <v>6</v>
      </c>
      <c r="V25" s="31">
        <v>6</v>
      </c>
      <c r="W25" s="31">
        <v>6</v>
      </c>
      <c r="X25" s="31">
        <v>6</v>
      </c>
      <c r="Y25" s="31">
        <v>1.5</v>
      </c>
      <c r="Z25" s="20">
        <f t="shared" si="0"/>
        <v>45</v>
      </c>
      <c r="AA25" s="20">
        <f t="shared" si="1"/>
        <v>5</v>
      </c>
    </row>
    <row r="26" spans="2:27" x14ac:dyDescent="0.25">
      <c r="B26" s="22">
        <v>23</v>
      </c>
      <c r="C26" s="53">
        <v>5</v>
      </c>
      <c r="D26" s="53">
        <v>4</v>
      </c>
      <c r="E26" s="53">
        <v>4</v>
      </c>
      <c r="F26" s="53">
        <v>4</v>
      </c>
      <c r="G26" s="53">
        <v>1</v>
      </c>
      <c r="H26" s="53">
        <v>4</v>
      </c>
      <c r="I26" s="53">
        <v>5</v>
      </c>
      <c r="J26" s="53">
        <v>5</v>
      </c>
      <c r="K26" s="53">
        <v>4</v>
      </c>
      <c r="L26" s="22">
        <f t="shared" si="2"/>
        <v>36</v>
      </c>
      <c r="M26" s="22">
        <f t="shared" si="3"/>
        <v>4</v>
      </c>
      <c r="P26" s="32">
        <v>23</v>
      </c>
      <c r="Q26" s="31">
        <v>8</v>
      </c>
      <c r="R26" s="31">
        <v>4</v>
      </c>
      <c r="S26" s="31">
        <v>4</v>
      </c>
      <c r="T26" s="31">
        <v>4</v>
      </c>
      <c r="U26" s="31">
        <v>1</v>
      </c>
      <c r="V26" s="31">
        <v>4</v>
      </c>
      <c r="W26" s="31">
        <v>8</v>
      </c>
      <c r="X26" s="31">
        <v>8</v>
      </c>
      <c r="Y26" s="31">
        <v>4</v>
      </c>
      <c r="Z26" s="20">
        <f t="shared" si="0"/>
        <v>45</v>
      </c>
      <c r="AA26" s="20">
        <f t="shared" si="1"/>
        <v>5</v>
      </c>
    </row>
    <row r="27" spans="2:27" x14ac:dyDescent="0.25">
      <c r="B27" s="22">
        <v>24</v>
      </c>
      <c r="C27" s="53">
        <v>5</v>
      </c>
      <c r="D27" s="53">
        <v>5</v>
      </c>
      <c r="E27" s="53">
        <v>4</v>
      </c>
      <c r="F27" s="53">
        <v>4</v>
      </c>
      <c r="G27" s="53">
        <v>4</v>
      </c>
      <c r="H27" s="53">
        <v>4</v>
      </c>
      <c r="I27" s="53">
        <v>4</v>
      </c>
      <c r="J27" s="53">
        <v>4</v>
      </c>
      <c r="K27" s="53">
        <v>4</v>
      </c>
      <c r="L27" s="22">
        <f t="shared" si="2"/>
        <v>38</v>
      </c>
      <c r="M27" s="22">
        <f t="shared" si="3"/>
        <v>4.2222222222222223</v>
      </c>
      <c r="P27" s="32">
        <v>24</v>
      </c>
      <c r="Q27" s="31">
        <v>8.5</v>
      </c>
      <c r="R27" s="31">
        <v>8.5</v>
      </c>
      <c r="S27" s="31">
        <v>4</v>
      </c>
      <c r="T27" s="31">
        <v>4</v>
      </c>
      <c r="U27" s="31">
        <v>4</v>
      </c>
      <c r="V27" s="31">
        <v>4</v>
      </c>
      <c r="W27" s="31">
        <v>4</v>
      </c>
      <c r="X27" s="31">
        <v>4</v>
      </c>
      <c r="Y27" s="31">
        <v>4</v>
      </c>
      <c r="Z27" s="20">
        <f t="shared" si="0"/>
        <v>45</v>
      </c>
      <c r="AA27" s="20">
        <f t="shared" si="1"/>
        <v>5</v>
      </c>
    </row>
    <row r="28" spans="2:27" x14ac:dyDescent="0.25">
      <c r="B28" s="22">
        <v>25</v>
      </c>
      <c r="C28" s="53">
        <v>4</v>
      </c>
      <c r="D28" s="53">
        <v>4</v>
      </c>
      <c r="E28" s="53">
        <v>4</v>
      </c>
      <c r="F28" s="53">
        <v>4</v>
      </c>
      <c r="G28" s="53">
        <v>4</v>
      </c>
      <c r="H28" s="53">
        <v>5</v>
      </c>
      <c r="I28" s="53">
        <v>5</v>
      </c>
      <c r="J28" s="53">
        <v>5</v>
      </c>
      <c r="K28" s="53">
        <v>5</v>
      </c>
      <c r="L28" s="22">
        <f t="shared" si="2"/>
        <v>40</v>
      </c>
      <c r="M28" s="22">
        <f t="shared" si="3"/>
        <v>4.4444444444444446</v>
      </c>
      <c r="P28" s="32">
        <v>25</v>
      </c>
      <c r="Q28" s="31">
        <v>3</v>
      </c>
      <c r="R28" s="31">
        <v>3</v>
      </c>
      <c r="S28" s="31">
        <v>3</v>
      </c>
      <c r="T28" s="31">
        <v>3</v>
      </c>
      <c r="U28" s="31">
        <v>3</v>
      </c>
      <c r="V28" s="31">
        <v>7.5</v>
      </c>
      <c r="W28" s="31">
        <v>7.5</v>
      </c>
      <c r="X28" s="31">
        <v>7.5</v>
      </c>
      <c r="Y28" s="31">
        <v>7.5</v>
      </c>
      <c r="Z28" s="20">
        <f t="shared" si="0"/>
        <v>45</v>
      </c>
      <c r="AA28" s="20">
        <f t="shared" si="1"/>
        <v>5</v>
      </c>
    </row>
    <row r="29" spans="2:27" x14ac:dyDescent="0.25">
      <c r="B29" s="22">
        <v>26</v>
      </c>
      <c r="C29" s="53">
        <v>5</v>
      </c>
      <c r="D29" s="53">
        <v>5</v>
      </c>
      <c r="E29" s="53">
        <v>4</v>
      </c>
      <c r="F29" s="53">
        <v>4</v>
      </c>
      <c r="G29" s="53">
        <v>4</v>
      </c>
      <c r="H29" s="53">
        <v>4</v>
      </c>
      <c r="I29" s="53">
        <v>4</v>
      </c>
      <c r="J29" s="53">
        <v>2</v>
      </c>
      <c r="K29" s="53">
        <v>2</v>
      </c>
      <c r="L29" s="22">
        <f t="shared" si="2"/>
        <v>34</v>
      </c>
      <c r="M29" s="22">
        <f t="shared" si="3"/>
        <v>3.7777777777777777</v>
      </c>
      <c r="P29" s="32">
        <v>26</v>
      </c>
      <c r="Q29" s="31">
        <v>8.5</v>
      </c>
      <c r="R29" s="31">
        <v>8.5</v>
      </c>
      <c r="S29" s="31">
        <v>5</v>
      </c>
      <c r="T29" s="31">
        <v>5</v>
      </c>
      <c r="U29" s="31">
        <v>5</v>
      </c>
      <c r="V29" s="31">
        <v>5</v>
      </c>
      <c r="W29" s="31">
        <v>5</v>
      </c>
      <c r="X29" s="31">
        <v>1.5</v>
      </c>
      <c r="Y29" s="31">
        <v>1.5</v>
      </c>
      <c r="Z29" s="20">
        <f t="shared" si="0"/>
        <v>45</v>
      </c>
      <c r="AA29" s="20">
        <f t="shared" si="1"/>
        <v>5</v>
      </c>
    </row>
    <row r="30" spans="2:27" x14ac:dyDescent="0.25">
      <c r="B30" s="22">
        <v>27</v>
      </c>
      <c r="C30" s="53">
        <v>4</v>
      </c>
      <c r="D30" s="53">
        <v>4</v>
      </c>
      <c r="E30" s="53">
        <v>4</v>
      </c>
      <c r="F30" s="53">
        <v>1</v>
      </c>
      <c r="G30" s="53">
        <v>4</v>
      </c>
      <c r="H30" s="53">
        <v>4</v>
      </c>
      <c r="I30" s="53">
        <v>4</v>
      </c>
      <c r="J30" s="53">
        <v>4</v>
      </c>
      <c r="K30" s="53">
        <v>5</v>
      </c>
      <c r="L30" s="22">
        <f t="shared" si="2"/>
        <v>34</v>
      </c>
      <c r="M30" s="22">
        <f t="shared" si="3"/>
        <v>3.7777777777777777</v>
      </c>
      <c r="P30" s="32">
        <v>27</v>
      </c>
      <c r="Q30" s="31">
        <v>5</v>
      </c>
      <c r="R30" s="31">
        <v>5</v>
      </c>
      <c r="S30" s="31">
        <v>5</v>
      </c>
      <c r="T30" s="31">
        <v>1</v>
      </c>
      <c r="U30" s="31">
        <v>5</v>
      </c>
      <c r="V30" s="31">
        <v>5</v>
      </c>
      <c r="W30" s="31">
        <v>5</v>
      </c>
      <c r="X30" s="31">
        <v>5</v>
      </c>
      <c r="Y30" s="31">
        <v>9</v>
      </c>
      <c r="Z30" s="20">
        <f t="shared" si="0"/>
        <v>45</v>
      </c>
      <c r="AA30" s="20">
        <f t="shared" si="1"/>
        <v>5</v>
      </c>
    </row>
    <row r="31" spans="2:27" x14ac:dyDescent="0.25">
      <c r="B31" s="22">
        <v>28</v>
      </c>
      <c r="C31" s="22">
        <v>2</v>
      </c>
      <c r="D31" s="22">
        <v>2</v>
      </c>
      <c r="E31" s="22">
        <v>5</v>
      </c>
      <c r="F31" s="22">
        <v>2</v>
      </c>
      <c r="G31" s="22">
        <v>2</v>
      </c>
      <c r="H31" s="22">
        <v>4</v>
      </c>
      <c r="I31" s="22">
        <v>5</v>
      </c>
      <c r="J31" s="22">
        <v>2</v>
      </c>
      <c r="K31" s="22">
        <v>4</v>
      </c>
      <c r="L31" s="22">
        <f t="shared" si="2"/>
        <v>28</v>
      </c>
      <c r="M31" s="22">
        <f t="shared" si="3"/>
        <v>3.1111111111111112</v>
      </c>
      <c r="P31" s="32">
        <v>28</v>
      </c>
      <c r="Q31" s="31">
        <v>3</v>
      </c>
      <c r="R31" s="31">
        <v>3</v>
      </c>
      <c r="S31" s="31">
        <v>8.5</v>
      </c>
      <c r="T31" s="31">
        <v>3</v>
      </c>
      <c r="U31" s="31">
        <v>3</v>
      </c>
      <c r="V31" s="31">
        <v>6.5</v>
      </c>
      <c r="W31" s="31">
        <v>8.5</v>
      </c>
      <c r="X31" s="31">
        <v>3</v>
      </c>
      <c r="Y31" s="31">
        <v>6.5</v>
      </c>
      <c r="Z31" s="20">
        <f t="shared" si="0"/>
        <v>45</v>
      </c>
      <c r="AA31" s="20">
        <f t="shared" si="1"/>
        <v>5</v>
      </c>
    </row>
    <row r="32" spans="2:27" x14ac:dyDescent="0.25">
      <c r="B32" s="22">
        <v>29</v>
      </c>
      <c r="C32" s="53">
        <v>4</v>
      </c>
      <c r="D32" s="53">
        <v>4</v>
      </c>
      <c r="E32" s="53">
        <v>4</v>
      </c>
      <c r="F32" s="53">
        <v>5</v>
      </c>
      <c r="G32" s="53">
        <v>5</v>
      </c>
      <c r="H32" s="53">
        <v>5</v>
      </c>
      <c r="I32" s="53">
        <v>5</v>
      </c>
      <c r="J32" s="53">
        <v>5</v>
      </c>
      <c r="K32" s="53">
        <v>5</v>
      </c>
      <c r="L32" s="22">
        <f t="shared" si="2"/>
        <v>42</v>
      </c>
      <c r="M32" s="22">
        <f t="shared" si="3"/>
        <v>4.666666666666667</v>
      </c>
      <c r="P32" s="32">
        <v>29</v>
      </c>
      <c r="Q32" s="31">
        <v>2</v>
      </c>
      <c r="R32" s="31">
        <v>2</v>
      </c>
      <c r="S32" s="31">
        <v>2</v>
      </c>
      <c r="T32" s="31">
        <v>6.5</v>
      </c>
      <c r="U32" s="31">
        <v>6.5</v>
      </c>
      <c r="V32" s="31">
        <v>6.5</v>
      </c>
      <c r="W32" s="31">
        <v>6.5</v>
      </c>
      <c r="X32" s="31">
        <v>6.5</v>
      </c>
      <c r="Y32" s="31">
        <v>6.5</v>
      </c>
      <c r="Z32" s="20">
        <f t="shared" si="0"/>
        <v>45</v>
      </c>
      <c r="AA32" s="20">
        <f t="shared" si="1"/>
        <v>5</v>
      </c>
    </row>
    <row r="33" spans="2:27" x14ac:dyDescent="0.25">
      <c r="B33" s="22">
        <v>30</v>
      </c>
      <c r="C33" s="53">
        <v>5</v>
      </c>
      <c r="D33" s="53">
        <v>5</v>
      </c>
      <c r="E33" s="53">
        <v>5</v>
      </c>
      <c r="F33" s="53">
        <v>5</v>
      </c>
      <c r="G33" s="53">
        <v>5</v>
      </c>
      <c r="H33" s="53">
        <v>5</v>
      </c>
      <c r="I33" s="53">
        <v>5</v>
      </c>
      <c r="J33" s="53">
        <v>5</v>
      </c>
      <c r="K33" s="53">
        <v>5</v>
      </c>
      <c r="L33" s="22">
        <f t="shared" si="2"/>
        <v>45</v>
      </c>
      <c r="M33" s="22">
        <f t="shared" si="3"/>
        <v>5</v>
      </c>
      <c r="P33" s="32">
        <v>30</v>
      </c>
      <c r="Q33" s="31">
        <v>5</v>
      </c>
      <c r="R33" s="31">
        <v>5</v>
      </c>
      <c r="S33" s="31">
        <v>5</v>
      </c>
      <c r="T33" s="31">
        <v>5</v>
      </c>
      <c r="U33" s="31">
        <v>5</v>
      </c>
      <c r="V33" s="31">
        <v>5</v>
      </c>
      <c r="W33" s="31">
        <v>5</v>
      </c>
      <c r="X33" s="31">
        <v>5</v>
      </c>
      <c r="Y33" s="31">
        <v>5</v>
      </c>
      <c r="Z33" s="20">
        <f t="shared" si="0"/>
        <v>45</v>
      </c>
      <c r="AA33" s="20">
        <f t="shared" si="1"/>
        <v>5</v>
      </c>
    </row>
    <row r="34" spans="2:27" x14ac:dyDescent="0.25">
      <c r="B34" s="27" t="s">
        <v>24</v>
      </c>
      <c r="C34" s="27">
        <f t="shared" ref="C34:L34" si="4">SUM(C4:C33)</f>
        <v>118</v>
      </c>
      <c r="D34" s="27">
        <f t="shared" si="4"/>
        <v>110</v>
      </c>
      <c r="E34" s="27">
        <f t="shared" si="4"/>
        <v>115</v>
      </c>
      <c r="F34" s="27">
        <f t="shared" si="4"/>
        <v>115</v>
      </c>
      <c r="G34" s="27">
        <f t="shared" si="4"/>
        <v>108</v>
      </c>
      <c r="H34" s="27">
        <f t="shared" si="4"/>
        <v>124</v>
      </c>
      <c r="I34" s="27">
        <f t="shared" si="4"/>
        <v>124</v>
      </c>
      <c r="J34" s="27">
        <f t="shared" si="4"/>
        <v>119</v>
      </c>
      <c r="K34" s="27">
        <f t="shared" si="4"/>
        <v>118</v>
      </c>
      <c r="L34" s="27">
        <f t="shared" si="4"/>
        <v>1051</v>
      </c>
      <c r="M34" s="27"/>
      <c r="P34" s="20" t="s">
        <v>21</v>
      </c>
      <c r="Q34" s="30">
        <f>SUM(Q4:Q33)</f>
        <v>153.5</v>
      </c>
      <c r="R34" s="30">
        <f t="shared" ref="R34:Z34" si="5">SUM(R4:R33)</f>
        <v>136</v>
      </c>
      <c r="S34" s="30">
        <f t="shared" si="5"/>
        <v>131</v>
      </c>
      <c r="T34" s="30">
        <f t="shared" si="5"/>
        <v>147.5</v>
      </c>
      <c r="U34" s="30">
        <f t="shared" si="5"/>
        <v>133</v>
      </c>
      <c r="V34" s="30">
        <f t="shared" si="5"/>
        <v>164.5</v>
      </c>
      <c r="W34" s="30">
        <f>SUM(W4:W33)</f>
        <v>169</v>
      </c>
      <c r="X34" s="30">
        <f t="shared" si="5"/>
        <v>160</v>
      </c>
      <c r="Y34" s="30">
        <f t="shared" si="5"/>
        <v>155.5</v>
      </c>
      <c r="Z34" s="20">
        <f t="shared" si="5"/>
        <v>1350</v>
      </c>
      <c r="AA34" s="20"/>
    </row>
    <row r="35" spans="2:27" x14ac:dyDescent="0.25">
      <c r="B35" s="27" t="s">
        <v>26</v>
      </c>
      <c r="C35" s="27">
        <f t="shared" ref="C35:K35" si="6">AVERAGE(C4:C33)</f>
        <v>3.9333333333333331</v>
      </c>
      <c r="D35" s="27">
        <f t="shared" si="6"/>
        <v>3.6666666666666665</v>
      </c>
      <c r="E35" s="27">
        <f t="shared" si="6"/>
        <v>3.8333333333333335</v>
      </c>
      <c r="F35" s="27">
        <f t="shared" si="6"/>
        <v>3.8333333333333335</v>
      </c>
      <c r="G35" s="27">
        <f t="shared" si="6"/>
        <v>3.6</v>
      </c>
      <c r="H35" s="27">
        <f t="shared" si="6"/>
        <v>4.1333333333333337</v>
      </c>
      <c r="I35" s="27">
        <f t="shared" si="6"/>
        <v>4.1333333333333337</v>
      </c>
      <c r="J35" s="27">
        <f t="shared" si="6"/>
        <v>3.9666666666666668</v>
      </c>
      <c r="K35" s="27">
        <f t="shared" si="6"/>
        <v>3.9333333333333331</v>
      </c>
      <c r="L35" s="27"/>
      <c r="M35" s="27"/>
      <c r="P35" s="20" t="s">
        <v>83</v>
      </c>
      <c r="Q35" s="30">
        <f>AVERAGE(Q4:Q33)</f>
        <v>5.1166666666666663</v>
      </c>
      <c r="R35" s="30">
        <f t="shared" ref="R35:Y35" si="7">AVERAGE(R4:R33)</f>
        <v>4.5333333333333332</v>
      </c>
      <c r="S35" s="30">
        <f t="shared" si="7"/>
        <v>4.3666666666666663</v>
      </c>
      <c r="T35" s="30">
        <f t="shared" si="7"/>
        <v>4.916666666666667</v>
      </c>
      <c r="U35" s="30">
        <f t="shared" si="7"/>
        <v>4.4333333333333336</v>
      </c>
      <c r="V35" s="30">
        <f t="shared" si="7"/>
        <v>5.4833333333333334</v>
      </c>
      <c r="W35" s="30">
        <f t="shared" si="7"/>
        <v>5.6333333333333337</v>
      </c>
      <c r="X35" s="30">
        <f t="shared" si="7"/>
        <v>5.333333333333333</v>
      </c>
      <c r="Y35" s="30">
        <f t="shared" si="7"/>
        <v>5.1833333333333336</v>
      </c>
      <c r="Z35" s="20"/>
      <c r="AA35" s="20"/>
    </row>
    <row r="39" spans="2:27" x14ac:dyDescent="0.25">
      <c r="K39" t="s">
        <v>84</v>
      </c>
      <c r="L39">
        <f>(12/((30*9)*(9+1))*SUMSQ(Q34:Y34)-3*(30)*(9+1))</f>
        <v>6.9600000000000364</v>
      </c>
      <c r="O39" s="119" t="s">
        <v>23</v>
      </c>
      <c r="P39" s="120"/>
      <c r="Q39" s="120"/>
      <c r="R39" s="120"/>
      <c r="S39" s="120"/>
      <c r="T39" s="121"/>
      <c r="U39" s="20" t="s">
        <v>97</v>
      </c>
      <c r="V39" s="20" t="s">
        <v>98</v>
      </c>
    </row>
    <row r="40" spans="2:27" x14ac:dyDescent="0.25">
      <c r="K40" t="s">
        <v>85</v>
      </c>
      <c r="L40">
        <f>_xlfn.CHISQ.INV.RT(0.05,8)</f>
        <v>15.507313055865453</v>
      </c>
      <c r="O40" s="125" t="s">
        <v>88</v>
      </c>
      <c r="P40" s="125"/>
      <c r="Q40" s="125"/>
      <c r="R40" s="125"/>
      <c r="S40" s="125"/>
      <c r="T40" s="125"/>
      <c r="U40" s="35">
        <f>C35</f>
        <v>3.9333333333333331</v>
      </c>
      <c r="V40" s="43">
        <f>Q34</f>
        <v>153.5</v>
      </c>
    </row>
    <row r="41" spans="2:27" x14ac:dyDescent="0.25">
      <c r="K41" t="s">
        <v>86</v>
      </c>
      <c r="L41" t="s">
        <v>267</v>
      </c>
      <c r="O41" s="125" t="s">
        <v>89</v>
      </c>
      <c r="P41" s="125"/>
      <c r="Q41" s="125"/>
      <c r="R41" s="125"/>
      <c r="S41" s="125"/>
      <c r="T41" s="125"/>
      <c r="U41" s="35">
        <f>D35</f>
        <v>3.6666666666666665</v>
      </c>
      <c r="V41" s="43">
        <f>R34</f>
        <v>136</v>
      </c>
    </row>
    <row r="42" spans="2:27" x14ac:dyDescent="0.25">
      <c r="O42" s="125" t="s">
        <v>90</v>
      </c>
      <c r="P42" s="125"/>
      <c r="Q42" s="125"/>
      <c r="R42" s="125"/>
      <c r="S42" s="125"/>
      <c r="T42" s="125"/>
      <c r="U42" s="35">
        <f>E35</f>
        <v>3.8333333333333335</v>
      </c>
      <c r="V42" s="43">
        <f>S34</f>
        <v>131</v>
      </c>
    </row>
    <row r="43" spans="2:27" x14ac:dyDescent="0.25">
      <c r="O43" s="125" t="s">
        <v>91</v>
      </c>
      <c r="P43" s="125"/>
      <c r="Q43" s="125"/>
      <c r="R43" s="125"/>
      <c r="S43" s="125"/>
      <c r="T43" s="125"/>
      <c r="U43" s="35">
        <f>F35</f>
        <v>3.8333333333333335</v>
      </c>
      <c r="V43" s="43">
        <f>T34</f>
        <v>147.5</v>
      </c>
    </row>
    <row r="44" spans="2:27" x14ac:dyDescent="0.25">
      <c r="O44" s="125" t="s">
        <v>92</v>
      </c>
      <c r="P44" s="125"/>
      <c r="Q44" s="125"/>
      <c r="R44" s="125"/>
      <c r="S44" s="125"/>
      <c r="T44" s="125"/>
      <c r="U44" s="35">
        <f>G35</f>
        <v>3.6</v>
      </c>
      <c r="V44" s="43">
        <f>U34</f>
        <v>133</v>
      </c>
    </row>
    <row r="45" spans="2:27" x14ac:dyDescent="0.25">
      <c r="O45" s="125" t="s">
        <v>93</v>
      </c>
      <c r="P45" s="125"/>
      <c r="Q45" s="125"/>
      <c r="R45" s="125"/>
      <c r="S45" s="125"/>
      <c r="T45" s="125"/>
      <c r="U45" s="35">
        <f>H35</f>
        <v>4.1333333333333337</v>
      </c>
      <c r="V45" s="43">
        <f>V34</f>
        <v>164.5</v>
      </c>
    </row>
    <row r="46" spans="2:27" x14ac:dyDescent="0.25">
      <c r="O46" s="125" t="s">
        <v>94</v>
      </c>
      <c r="P46" s="125"/>
      <c r="Q46" s="125"/>
      <c r="R46" s="125"/>
      <c r="S46" s="125"/>
      <c r="T46" s="125"/>
      <c r="U46" s="35">
        <f>I35</f>
        <v>4.1333333333333337</v>
      </c>
      <c r="V46" s="43">
        <f>W34</f>
        <v>169</v>
      </c>
    </row>
    <row r="47" spans="2:27" x14ac:dyDescent="0.25">
      <c r="O47" s="125" t="s">
        <v>95</v>
      </c>
      <c r="P47" s="125"/>
      <c r="Q47" s="125"/>
      <c r="R47" s="125"/>
      <c r="S47" s="125"/>
      <c r="T47" s="125"/>
      <c r="U47" s="35">
        <f>J35</f>
        <v>3.9666666666666668</v>
      </c>
      <c r="V47" s="43">
        <f>X34</f>
        <v>160</v>
      </c>
    </row>
    <row r="48" spans="2:27" x14ac:dyDescent="0.25">
      <c r="O48" s="125" t="s">
        <v>96</v>
      </c>
      <c r="P48" s="125"/>
      <c r="Q48" s="125"/>
      <c r="R48" s="125"/>
      <c r="S48" s="125"/>
      <c r="T48" s="125"/>
      <c r="U48" s="35">
        <f>K35</f>
        <v>3.9333333333333331</v>
      </c>
      <c r="V48" s="43">
        <f>Y34</f>
        <v>155.5</v>
      </c>
    </row>
    <row r="49" spans="15:22" x14ac:dyDescent="0.25">
      <c r="O49" s="119" t="s">
        <v>99</v>
      </c>
      <c r="P49" s="120"/>
      <c r="Q49" s="120"/>
      <c r="R49" s="120"/>
      <c r="S49" s="120"/>
      <c r="T49" s="121"/>
      <c r="U49" s="119" t="s">
        <v>100</v>
      </c>
      <c r="V49" s="121"/>
    </row>
  </sheetData>
  <mergeCells count="16">
    <mergeCell ref="U49:V49"/>
    <mergeCell ref="O45:T45"/>
    <mergeCell ref="O46:T46"/>
    <mergeCell ref="O47:T47"/>
    <mergeCell ref="O48:T48"/>
    <mergeCell ref="O49:T49"/>
    <mergeCell ref="O40:T40"/>
    <mergeCell ref="O41:T41"/>
    <mergeCell ref="O42:T42"/>
    <mergeCell ref="O43:T43"/>
    <mergeCell ref="O44:T44"/>
    <mergeCell ref="B2:M2"/>
    <mergeCell ref="Q2:Y2"/>
    <mergeCell ref="Z2:Z3"/>
    <mergeCell ref="AA2:AA3"/>
    <mergeCell ref="O39:T3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Uji TPT</vt:lpstr>
      <vt:lpstr>Uji warna L</vt:lpstr>
      <vt:lpstr>Uji warna a</vt:lpstr>
      <vt:lpstr>Uji warna b</vt:lpstr>
      <vt:lpstr>Uji Viskositas</vt:lpstr>
      <vt:lpstr>Uji orlep warna </vt:lpstr>
      <vt:lpstr>Uji orlep aroma</vt:lpstr>
      <vt:lpstr>Uji oprlep tekstur</vt:lpstr>
      <vt:lpstr>Uji orlep rasa</vt:lpstr>
      <vt:lpstr>Uji Perlakuan Terbaik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si024</dc:creator>
  <cp:lastModifiedBy>fara</cp:lastModifiedBy>
  <dcterms:created xsi:type="dcterms:W3CDTF">2024-12-26T09:24:06Z</dcterms:created>
  <dcterms:modified xsi:type="dcterms:W3CDTF">2025-05-20T07:58:54Z</dcterms:modified>
</cp:coreProperties>
</file>